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様式" sheetId="1" r:id="rId1"/>
    <sheet name="記入例" sheetId="2" r:id="rId2"/>
  </sheets>
  <definedNames>
    <definedName name="_xlnm.Print_Area" localSheetId="1">'記入例'!$A$1:$T$43</definedName>
    <definedName name="_xlnm.Print_Area" localSheetId="0">'様式'!$A$1:$T$42</definedName>
  </definedNames>
  <calcPr fullCalcOnLoad="1"/>
</workbook>
</file>

<file path=xl/sharedStrings.xml><?xml version="1.0" encoding="utf-8"?>
<sst xmlns="http://schemas.openxmlformats.org/spreadsheetml/2006/main" count="113" uniqueCount="58">
  <si>
    <t>事　業　費　目　別　内　訳</t>
  </si>
  <si>
    <t>（単位：円）</t>
  </si>
  <si>
    <t>区分</t>
  </si>
  <si>
    <t>費　　　目</t>
  </si>
  <si>
    <t>病院・診療所</t>
  </si>
  <si>
    <t>合　　　　計</t>
  </si>
  <si>
    <t>計</t>
  </si>
  <si>
    <t>主体工事費</t>
  </si>
  <si>
    <t>　(建築工事)</t>
  </si>
  <si>
    <t>建築工事費</t>
  </si>
  <si>
    <t>　(附帯工事)</t>
  </si>
  <si>
    <t>電気設備工事費</t>
  </si>
  <si>
    <t>給排水衛生設備工事費</t>
  </si>
  <si>
    <t>冷暖房設備工事費</t>
  </si>
  <si>
    <t>その他の工事費</t>
  </si>
  <si>
    <t>昇降機設備工事費</t>
  </si>
  <si>
    <t>浄化槽設備工事費</t>
  </si>
  <si>
    <t>スプリンクラー工事費</t>
  </si>
  <si>
    <t>小　　　　計</t>
  </si>
  <si>
    <t>工事事務費１</t>
  </si>
  <si>
    <t>外構工事費</t>
  </si>
  <si>
    <t>植栽・造園工事費</t>
  </si>
  <si>
    <t>土地造成工事費</t>
  </si>
  <si>
    <t>その他</t>
  </si>
  <si>
    <t>工事事務費２</t>
  </si>
  <si>
    <t>工事費計</t>
  </si>
  <si>
    <t>工事事務費計</t>
  </si>
  <si>
    <t>老健</t>
  </si>
  <si>
    <t>訪看</t>
  </si>
  <si>
    <t>居宅事業所</t>
  </si>
  <si>
    <t>★各施設分の金額＝全施設合計額×各施設の面積比</t>
  </si>
  <si>
    <t>延床面積（㎡）</t>
  </si>
  <si>
    <t>（端数処理に注意し、縦横計算に齟齬が生じないようにすること。）</t>
  </si>
  <si>
    <t>面積比（％）</t>
  </si>
  <si>
    <t>　</t>
  </si>
  <si>
    <t>介護老人保健施設(86.83%)</t>
  </si>
  <si>
    <t>病院・診療所(11.89%)</t>
  </si>
  <si>
    <t>訪問看護ステーション事業(0.64%)</t>
  </si>
  <si>
    <t>居宅介護支援事業(0.64%)</t>
  </si>
  <si>
    <t>合　　　　計(100%)</t>
  </si>
  <si>
    <t>※　各事業の配分割合は、下表の面積割合である。</t>
  </si>
  <si>
    <t>補助対象工事</t>
  </si>
  <si>
    <t>補助対象外工事</t>
  </si>
  <si>
    <t>介護老人保健施設(　　　　%)</t>
  </si>
  <si>
    <t>　　　　　　　　　　　　(　　　　%)</t>
  </si>
  <si>
    <t>※</t>
  </si>
  <si>
    <t>各事業名を記入すること。</t>
  </si>
  <si>
    <t>←この区分・延床面積・面積比は、
様式２２から転記すること。</t>
  </si>
  <si>
    <t xml:space="preserve">     　　　　(　　　%)</t>
  </si>
  <si>
    <t>※　各事業の配分割合は、下表の面積割合である。</t>
  </si>
  <si>
    <t>平成29年度</t>
  </si>
  <si>
    <t>平成　年度</t>
  </si>
  <si>
    <t>平成30年度</t>
  </si>
  <si>
    <t>※　工事出来高＝２９年度４０％、３０年度６０％で作成している。</t>
  </si>
  <si>
    <t>※注　工事事務費１は、補助内示後に契約する予定の補助対象経費を記入すること。（例　実施設計費＋工事監理費）</t>
  </si>
  <si>
    <t>※注　工事事務費２は、補助内示前に契約する予定の補助対象外経費を記入すること。（例　各種調査費）</t>
  </si>
  <si>
    <t>※注　工事事務費１は、補助内示後に契約する予定の補助対象経費を記入すること。（例　実施設計費＋工事監理費）</t>
  </si>
  <si>
    <t>※注　工事事務費２は、補助内示前に契約する予定の補助対象外経費を記入すること。（例　各種調査費）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</si>
</sst>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2" xfId="48" applyFont="1" applyBorder="1" applyAlignment="1">
      <alignment horizontal="right" vertical="center"/>
    </xf>
    <xf numFmtId="38" fontId="5" fillId="0" borderId="43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38" fontId="5" fillId="0" borderId="47" xfId="48" applyFont="1" applyBorder="1" applyAlignment="1">
      <alignment horizontal="right" vertical="center"/>
    </xf>
    <xf numFmtId="38" fontId="5" fillId="0" borderId="48" xfId="48" applyFont="1" applyBorder="1" applyAlignment="1">
      <alignment horizontal="right" vertical="center"/>
    </xf>
    <xf numFmtId="38" fontId="5" fillId="0" borderId="49" xfId="48" applyFont="1" applyBorder="1" applyAlignment="1">
      <alignment horizontal="right" vertical="center"/>
    </xf>
    <xf numFmtId="38" fontId="5" fillId="0" borderId="50" xfId="48" applyFont="1" applyBorder="1" applyAlignment="1">
      <alignment horizontal="right" vertical="center"/>
    </xf>
    <xf numFmtId="38" fontId="5" fillId="0" borderId="51" xfId="48" applyFont="1" applyBorder="1" applyAlignment="1">
      <alignment horizontal="right" vertical="center"/>
    </xf>
    <xf numFmtId="38" fontId="5" fillId="0" borderId="52" xfId="48" applyFont="1" applyBorder="1" applyAlignment="1">
      <alignment horizontal="right" vertical="center"/>
    </xf>
    <xf numFmtId="38" fontId="5" fillId="0" borderId="53" xfId="48" applyFont="1" applyBorder="1" applyAlignment="1">
      <alignment horizontal="right" vertical="center"/>
    </xf>
    <xf numFmtId="38" fontId="5" fillId="0" borderId="54" xfId="48" applyFont="1" applyBorder="1" applyAlignment="1">
      <alignment horizontal="right" vertical="center"/>
    </xf>
    <xf numFmtId="38" fontId="5" fillId="0" borderId="55" xfId="48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3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 shrinkToFit="1"/>
    </xf>
    <xf numFmtId="176" fontId="2" fillId="0" borderId="36" xfId="0" applyNumberFormat="1" applyFont="1" applyBorder="1" applyAlignment="1">
      <alignment vertical="center" shrinkToFit="1"/>
    </xf>
    <xf numFmtId="10" fontId="2" fillId="0" borderId="11" xfId="0" applyNumberFormat="1" applyFont="1" applyBorder="1" applyAlignment="1">
      <alignment horizontal="right" vertical="center"/>
    </xf>
    <xf numFmtId="10" fontId="2" fillId="0" borderId="3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5" fillId="0" borderId="56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5" fillId="0" borderId="57" xfId="48" applyFont="1" applyBorder="1" applyAlignment="1">
      <alignment horizontal="right" vertical="center"/>
    </xf>
    <xf numFmtId="38" fontId="5" fillId="0" borderId="58" xfId="48" applyFont="1" applyBorder="1" applyAlignment="1">
      <alignment horizontal="right" vertical="center"/>
    </xf>
    <xf numFmtId="38" fontId="5" fillId="0" borderId="22" xfId="48" applyFont="1" applyFill="1" applyBorder="1" applyAlignment="1">
      <alignment horizontal="right" vertical="center"/>
    </xf>
    <xf numFmtId="10" fontId="2" fillId="0" borderId="0" xfId="0" applyNumberFormat="1" applyFont="1" applyAlignment="1">
      <alignment vertical="center"/>
    </xf>
    <xf numFmtId="38" fontId="5" fillId="12" borderId="22" xfId="48" applyFont="1" applyFill="1" applyBorder="1" applyAlignment="1">
      <alignment horizontal="right" vertical="center"/>
    </xf>
    <xf numFmtId="38" fontId="5" fillId="12" borderId="59" xfId="48" applyFont="1" applyFill="1" applyBorder="1" applyAlignment="1">
      <alignment horizontal="right" vertical="center"/>
    </xf>
    <xf numFmtId="38" fontId="5" fillId="0" borderId="59" xfId="48" applyFont="1" applyFill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6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6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4</xdr:col>
      <xdr:colOff>228600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23825" y="85725"/>
          <a:ext cx="1419225" cy="514350"/>
        </a:xfrm>
        <a:prstGeom prst="roundRect">
          <a:avLst/>
        </a:prstGeom>
        <a:solidFill>
          <a:srgbClr val="CCFFCC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238125</xdr:colOff>
      <xdr:row>0</xdr:row>
      <xdr:rowOff>57150</xdr:rowOff>
    </xdr:from>
    <xdr:to>
      <xdr:col>10</xdr:col>
      <xdr:colOff>85725</xdr:colOff>
      <xdr:row>2</xdr:row>
      <xdr:rowOff>200025</xdr:rowOff>
    </xdr:to>
    <xdr:sp>
      <xdr:nvSpPr>
        <xdr:cNvPr id="2" name="AutoShape 8"/>
        <xdr:cNvSpPr>
          <a:spLocks/>
        </xdr:cNvSpPr>
      </xdr:nvSpPr>
      <xdr:spPr>
        <a:xfrm>
          <a:off x="3695700" y="57150"/>
          <a:ext cx="2247900" cy="542925"/>
        </a:xfrm>
        <a:prstGeom prst="wedgeRoundRectCallout">
          <a:avLst>
            <a:gd name="adj1" fmla="val -18569"/>
            <a:gd name="adj2" fmla="val 126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縦計と横計で端数にズレが生じた場合は、対象外で調整すること。</a:t>
          </a:r>
        </a:p>
      </xdr:txBody>
    </xdr:sp>
    <xdr:clientData/>
  </xdr:twoCellAnchor>
  <xdr:twoCellAnchor>
    <xdr:from>
      <xdr:col>15</xdr:col>
      <xdr:colOff>419100</xdr:colOff>
      <xdr:row>1</xdr:row>
      <xdr:rowOff>47625</xdr:rowOff>
    </xdr:from>
    <xdr:to>
      <xdr:col>18</xdr:col>
      <xdr:colOff>400050</xdr:colOff>
      <xdr:row>2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10277475" y="266700"/>
          <a:ext cx="2381250" cy="323850"/>
        </a:xfrm>
        <a:prstGeom prst="wedgeRoundRectCallout">
          <a:avLst>
            <a:gd name="adj1" fmla="val 865"/>
            <a:gd name="adj2" fmla="val 95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様式１０－１の合計欄から転記</a:t>
          </a:r>
        </a:p>
      </xdr:txBody>
    </xdr:sp>
    <xdr:clientData/>
  </xdr:twoCellAnchor>
  <xdr:twoCellAnchor>
    <xdr:from>
      <xdr:col>5</xdr:col>
      <xdr:colOff>571500</xdr:colOff>
      <xdr:row>0</xdr:row>
      <xdr:rowOff>133350</xdr:rowOff>
    </xdr:from>
    <xdr:to>
      <xdr:col>7</xdr:col>
      <xdr:colOff>19050</xdr:colOff>
      <xdr:row>2</xdr:row>
      <xdr:rowOff>228600</xdr:rowOff>
    </xdr:to>
    <xdr:sp>
      <xdr:nvSpPr>
        <xdr:cNvPr id="4" name="AutoShape 10"/>
        <xdr:cNvSpPr>
          <a:spLocks/>
        </xdr:cNvSpPr>
      </xdr:nvSpPr>
      <xdr:spPr>
        <a:xfrm>
          <a:off x="2314575" y="133350"/>
          <a:ext cx="1162050" cy="495300"/>
        </a:xfrm>
        <a:prstGeom prst="wedgeRoundRectCallout">
          <a:avLst>
            <a:gd name="adj1" fmla="val -8976"/>
            <a:gd name="adj2" fmla="val 156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小計が出来高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％になること。</a:t>
          </a:r>
        </a:p>
      </xdr:txBody>
    </xdr:sp>
    <xdr:clientData/>
  </xdr:twoCellAnchor>
  <xdr:twoCellAnchor>
    <xdr:from>
      <xdr:col>11</xdr:col>
      <xdr:colOff>733425</xdr:colOff>
      <xdr:row>1</xdr:row>
      <xdr:rowOff>47625</xdr:rowOff>
    </xdr:from>
    <xdr:to>
      <xdr:col>13</xdr:col>
      <xdr:colOff>638175</xdr:colOff>
      <xdr:row>2</xdr:row>
      <xdr:rowOff>247650</xdr:rowOff>
    </xdr:to>
    <xdr:sp>
      <xdr:nvSpPr>
        <xdr:cNvPr id="5" name="角丸四角形吹き出し 1"/>
        <xdr:cNvSpPr>
          <a:spLocks/>
        </xdr:cNvSpPr>
      </xdr:nvSpPr>
      <xdr:spPr>
        <a:xfrm>
          <a:off x="7391400" y="266700"/>
          <a:ext cx="1504950" cy="381000"/>
        </a:xfrm>
        <a:prstGeom prst="wedgeRoundRectCallout">
          <a:avLst>
            <a:gd name="adj1" fmla="val -21375"/>
            <a:gd name="adj2" fmla="val 7440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併設事業名を記入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42"/>
  <sheetViews>
    <sheetView showGridLines="0" tabSelected="1" zoomScaleSheetLayoutView="100" zoomScalePageLayoutView="0" workbookViewId="0" topLeftCell="A1">
      <selection activeCell="B1" sqref="B1:T1"/>
    </sheetView>
  </sheetViews>
  <sheetFormatPr defaultColWidth="9.00390625" defaultRowHeight="13.5"/>
  <cols>
    <col min="1" max="1" width="3.375" style="1" customWidth="1"/>
    <col min="2" max="2" width="2.625" style="1" customWidth="1"/>
    <col min="3" max="5" width="5.625" style="1" customWidth="1"/>
    <col min="6" max="6" width="12.00390625" style="1" bestFit="1" customWidth="1"/>
    <col min="7" max="20" width="10.50390625" style="1" customWidth="1"/>
    <col min="21" max="21" width="11.875" style="1" bestFit="1" customWidth="1"/>
    <col min="22" max="16384" width="9.00390625" style="1" customWidth="1"/>
  </cols>
  <sheetData>
    <row r="1" spans="2:20" ht="17.25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4:20" ht="14.25">
      <c r="N2" s="73"/>
      <c r="Q2" s="67"/>
      <c r="R2" s="61"/>
      <c r="S2" s="117"/>
      <c r="T2" s="118"/>
    </row>
    <row r="3" ht="23.25" customHeight="1" thickBot="1">
      <c r="T3" s="2" t="s">
        <v>1</v>
      </c>
    </row>
    <row r="4" spans="1:20" ht="18" customHeight="1">
      <c r="A4" s="110" t="s">
        <v>2</v>
      </c>
      <c r="B4" s="111" t="s">
        <v>3</v>
      </c>
      <c r="C4" s="112"/>
      <c r="D4" s="112"/>
      <c r="E4" s="112"/>
      <c r="F4" s="113" t="s">
        <v>43</v>
      </c>
      <c r="G4" s="114"/>
      <c r="H4" s="115"/>
      <c r="I4" s="104" t="s">
        <v>48</v>
      </c>
      <c r="J4" s="104"/>
      <c r="K4" s="104"/>
      <c r="L4" s="103" t="s">
        <v>44</v>
      </c>
      <c r="M4" s="104"/>
      <c r="N4" s="104"/>
      <c r="O4" s="103" t="s">
        <v>44</v>
      </c>
      <c r="P4" s="104"/>
      <c r="Q4" s="104"/>
      <c r="R4" s="103" t="s">
        <v>39</v>
      </c>
      <c r="S4" s="104"/>
      <c r="T4" s="116"/>
    </row>
    <row r="5" spans="1:20" ht="12">
      <c r="A5" s="110"/>
      <c r="B5" s="88"/>
      <c r="C5" s="89"/>
      <c r="D5" s="89"/>
      <c r="E5" s="89"/>
      <c r="F5" s="5" t="s">
        <v>6</v>
      </c>
      <c r="G5" s="6" t="s">
        <v>51</v>
      </c>
      <c r="H5" s="7" t="s">
        <v>51</v>
      </c>
      <c r="I5" s="3" t="s">
        <v>6</v>
      </c>
      <c r="J5" s="6" t="str">
        <f>G5</f>
        <v>平成　年度</v>
      </c>
      <c r="K5" s="8" t="str">
        <f>H5</f>
        <v>平成　年度</v>
      </c>
      <c r="L5" s="4" t="s">
        <v>6</v>
      </c>
      <c r="M5" s="6" t="str">
        <f>G5</f>
        <v>平成　年度</v>
      </c>
      <c r="N5" s="8" t="str">
        <f>H5</f>
        <v>平成　年度</v>
      </c>
      <c r="O5" s="4" t="s">
        <v>6</v>
      </c>
      <c r="P5" s="6" t="str">
        <f>G5</f>
        <v>平成　年度</v>
      </c>
      <c r="Q5" s="8" t="str">
        <f>H5</f>
        <v>平成　年度</v>
      </c>
      <c r="R5" s="4" t="s">
        <v>6</v>
      </c>
      <c r="S5" s="6" t="str">
        <f>G5</f>
        <v>平成　年度</v>
      </c>
      <c r="T5" s="8" t="str">
        <f>H5</f>
        <v>平成　年度</v>
      </c>
    </row>
    <row r="6" spans="1:20" ht="15" customHeight="1">
      <c r="A6" s="105" t="s">
        <v>41</v>
      </c>
      <c r="B6" s="96" t="s">
        <v>7</v>
      </c>
      <c r="C6" s="96"/>
      <c r="D6" s="96"/>
      <c r="E6" s="97"/>
      <c r="F6" s="10">
        <f>F8+F10+F11+F12</f>
        <v>0</v>
      </c>
      <c r="G6" s="11">
        <f>G8+G10+G11+G12</f>
        <v>0</v>
      </c>
      <c r="H6" s="12">
        <f aca="true" t="shared" si="0" ref="H6:T6">H8+H10+H11+H12</f>
        <v>0</v>
      </c>
      <c r="I6" s="11">
        <f t="shared" si="0"/>
        <v>0</v>
      </c>
      <c r="J6" s="11">
        <f t="shared" si="0"/>
        <v>0</v>
      </c>
      <c r="K6" s="13">
        <f t="shared" si="0"/>
        <v>0</v>
      </c>
      <c r="L6" s="14">
        <f t="shared" si="0"/>
        <v>0</v>
      </c>
      <c r="M6" s="11">
        <f t="shared" si="0"/>
        <v>0</v>
      </c>
      <c r="N6" s="13">
        <f t="shared" si="0"/>
        <v>0</v>
      </c>
      <c r="O6" s="14">
        <f t="shared" si="0"/>
        <v>0</v>
      </c>
      <c r="P6" s="11">
        <f t="shared" si="0"/>
        <v>0</v>
      </c>
      <c r="Q6" s="13">
        <f t="shared" si="0"/>
        <v>0</v>
      </c>
      <c r="R6" s="14">
        <f t="shared" si="0"/>
        <v>0</v>
      </c>
      <c r="S6" s="11">
        <f t="shared" si="0"/>
        <v>0</v>
      </c>
      <c r="T6" s="13">
        <f t="shared" si="0"/>
        <v>0</v>
      </c>
    </row>
    <row r="7" spans="1:20" ht="15" customHeight="1">
      <c r="A7" s="105"/>
      <c r="B7" s="97" t="s">
        <v>8</v>
      </c>
      <c r="C7" s="107"/>
      <c r="D7" s="107"/>
      <c r="E7" s="107"/>
      <c r="F7" s="15"/>
      <c r="G7" s="16"/>
      <c r="H7" s="17"/>
      <c r="I7" s="15"/>
      <c r="J7" s="16"/>
      <c r="K7" s="18"/>
      <c r="L7" s="19"/>
      <c r="M7" s="16"/>
      <c r="N7" s="18"/>
      <c r="O7" s="19"/>
      <c r="P7" s="16"/>
      <c r="Q7" s="18"/>
      <c r="R7" s="19"/>
      <c r="S7" s="16"/>
      <c r="T7" s="18"/>
    </row>
    <row r="8" spans="1:20" ht="15" customHeight="1">
      <c r="A8" s="105"/>
      <c r="B8" s="9"/>
      <c r="C8" s="108" t="s">
        <v>9</v>
      </c>
      <c r="D8" s="107"/>
      <c r="E8" s="107"/>
      <c r="F8" s="15"/>
      <c r="G8" s="16"/>
      <c r="H8" s="17">
        <f>F8-G8</f>
        <v>0</v>
      </c>
      <c r="I8" s="72"/>
      <c r="J8" s="16"/>
      <c r="K8" s="18">
        <f>I8-J8</f>
        <v>0</v>
      </c>
      <c r="L8" s="19"/>
      <c r="M8" s="16"/>
      <c r="N8" s="18">
        <f>L8-M8</f>
        <v>0</v>
      </c>
      <c r="O8" s="19"/>
      <c r="P8" s="16"/>
      <c r="Q8" s="18">
        <f>O8-P8</f>
        <v>0</v>
      </c>
      <c r="R8" s="19"/>
      <c r="S8" s="16"/>
      <c r="T8" s="18">
        <f>R8-S8</f>
        <v>0</v>
      </c>
    </row>
    <row r="9" spans="1:20" ht="15" customHeight="1">
      <c r="A9" s="105"/>
      <c r="B9" s="97" t="s">
        <v>10</v>
      </c>
      <c r="C9" s="107"/>
      <c r="D9" s="107"/>
      <c r="E9" s="107"/>
      <c r="F9" s="15"/>
      <c r="G9" s="16"/>
      <c r="H9" s="17"/>
      <c r="I9" s="72"/>
      <c r="J9" s="16"/>
      <c r="K9" s="18"/>
      <c r="L9" s="19"/>
      <c r="M9" s="16"/>
      <c r="N9" s="18"/>
      <c r="O9" s="19"/>
      <c r="P9" s="16"/>
      <c r="Q9" s="18"/>
      <c r="R9" s="19"/>
      <c r="S9" s="16"/>
      <c r="T9" s="18"/>
    </row>
    <row r="10" spans="1:20" ht="15" customHeight="1">
      <c r="A10" s="105"/>
      <c r="B10" s="9"/>
      <c r="C10" s="108" t="s">
        <v>11</v>
      </c>
      <c r="D10" s="107"/>
      <c r="E10" s="107"/>
      <c r="F10" s="15"/>
      <c r="G10" s="16"/>
      <c r="H10" s="17">
        <f>F10-G10</f>
        <v>0</v>
      </c>
      <c r="I10" s="72"/>
      <c r="J10" s="16"/>
      <c r="K10" s="18">
        <f>I10-J10</f>
        <v>0</v>
      </c>
      <c r="L10" s="19"/>
      <c r="M10" s="16"/>
      <c r="N10" s="18">
        <f>L10-M10</f>
        <v>0</v>
      </c>
      <c r="O10" s="19"/>
      <c r="P10" s="16"/>
      <c r="Q10" s="18">
        <f>O10-P10</f>
        <v>0</v>
      </c>
      <c r="R10" s="19"/>
      <c r="S10" s="16"/>
      <c r="T10" s="18">
        <f>R10-S10</f>
        <v>0</v>
      </c>
    </row>
    <row r="11" spans="1:20" ht="15" customHeight="1">
      <c r="A11" s="105"/>
      <c r="B11" s="9"/>
      <c r="C11" s="108" t="s">
        <v>12</v>
      </c>
      <c r="D11" s="99"/>
      <c r="E11" s="99"/>
      <c r="F11" s="15"/>
      <c r="G11" s="16"/>
      <c r="H11" s="17">
        <f>F11-G11</f>
        <v>0</v>
      </c>
      <c r="I11" s="72"/>
      <c r="J11" s="16"/>
      <c r="K11" s="18">
        <f>I11-J11</f>
        <v>0</v>
      </c>
      <c r="L11" s="19"/>
      <c r="M11" s="16"/>
      <c r="N11" s="18">
        <f>L11-M11</f>
        <v>0</v>
      </c>
      <c r="O11" s="19"/>
      <c r="P11" s="16"/>
      <c r="Q11" s="18">
        <f>O11-P11</f>
        <v>0</v>
      </c>
      <c r="R11" s="19"/>
      <c r="S11" s="16"/>
      <c r="T11" s="18">
        <f>R11-S11</f>
        <v>0</v>
      </c>
    </row>
    <row r="12" spans="1:20" ht="15" customHeight="1">
      <c r="A12" s="105"/>
      <c r="B12" s="9"/>
      <c r="C12" s="108" t="s">
        <v>13</v>
      </c>
      <c r="D12" s="107"/>
      <c r="E12" s="107"/>
      <c r="F12" s="15"/>
      <c r="G12" s="16"/>
      <c r="H12" s="17">
        <f>F12-G12</f>
        <v>0</v>
      </c>
      <c r="I12" s="72"/>
      <c r="J12" s="16"/>
      <c r="K12" s="18">
        <f>I12-J12</f>
        <v>0</v>
      </c>
      <c r="L12" s="19"/>
      <c r="M12" s="16"/>
      <c r="N12" s="18">
        <f>L12-M12</f>
        <v>0</v>
      </c>
      <c r="O12" s="19"/>
      <c r="P12" s="16"/>
      <c r="Q12" s="18">
        <f>O12-P12</f>
        <v>0</v>
      </c>
      <c r="R12" s="19"/>
      <c r="S12" s="16"/>
      <c r="T12" s="18">
        <f>R12-S12</f>
        <v>0</v>
      </c>
    </row>
    <row r="13" spans="1:20" ht="15" customHeight="1">
      <c r="A13" s="105"/>
      <c r="B13" s="9"/>
      <c r="C13" s="108" t="s">
        <v>14</v>
      </c>
      <c r="D13" s="108"/>
      <c r="E13" s="108"/>
      <c r="F13" s="15">
        <f>ROUND(R13*0.8683,0)</f>
        <v>0</v>
      </c>
      <c r="G13" s="16">
        <f>ROUND(F13*0.4,0)</f>
        <v>0</v>
      </c>
      <c r="H13" s="17">
        <f>F13-G13</f>
        <v>0</v>
      </c>
      <c r="I13" s="72">
        <f>ROUND(R13*0.1189,0)</f>
        <v>0</v>
      </c>
      <c r="J13" s="16">
        <f>ROUND(I13*0.4,0)</f>
        <v>0</v>
      </c>
      <c r="K13" s="18">
        <f>I13-J13</f>
        <v>0</v>
      </c>
      <c r="L13" s="19">
        <f>ROUND(R13*0.0064,0)</f>
        <v>0</v>
      </c>
      <c r="M13" s="16">
        <f>ROUND(L13*0.4,0)</f>
        <v>0</v>
      </c>
      <c r="N13" s="18">
        <f>L13-M13</f>
        <v>0</v>
      </c>
      <c r="O13" s="19">
        <f>ROUND(R13*0.0064,0)</f>
        <v>0</v>
      </c>
      <c r="P13" s="16">
        <f>ROUND(O13*0.4,0)</f>
        <v>0</v>
      </c>
      <c r="Q13" s="18">
        <f>O13-P13</f>
        <v>0</v>
      </c>
      <c r="R13" s="19">
        <v>0</v>
      </c>
      <c r="S13" s="16">
        <f>ROUNDDOWN(R13*0.4,3)</f>
        <v>0</v>
      </c>
      <c r="T13" s="18">
        <f>R13-S13</f>
        <v>0</v>
      </c>
    </row>
    <row r="14" spans="1:20" ht="15" customHeight="1">
      <c r="A14" s="105"/>
      <c r="B14" s="9"/>
      <c r="C14" s="20"/>
      <c r="D14" s="20"/>
      <c r="E14" s="20"/>
      <c r="F14" s="15"/>
      <c r="G14" s="16"/>
      <c r="H14" s="17"/>
      <c r="I14" s="72"/>
      <c r="J14" s="16"/>
      <c r="K14" s="18"/>
      <c r="L14" s="19"/>
      <c r="M14" s="16"/>
      <c r="N14" s="18"/>
      <c r="O14" s="19"/>
      <c r="P14" s="16"/>
      <c r="Q14" s="18"/>
      <c r="R14" s="19"/>
      <c r="S14" s="16"/>
      <c r="T14" s="18"/>
    </row>
    <row r="15" spans="1:20" ht="15" customHeight="1">
      <c r="A15" s="105"/>
      <c r="B15" s="96" t="s">
        <v>15</v>
      </c>
      <c r="C15" s="96"/>
      <c r="D15" s="96"/>
      <c r="E15" s="97"/>
      <c r="F15" s="15"/>
      <c r="G15" s="16"/>
      <c r="H15" s="17">
        <f>F15-G15</f>
        <v>0</v>
      </c>
      <c r="I15" s="72"/>
      <c r="J15" s="16"/>
      <c r="K15" s="18">
        <f>I15-J15</f>
        <v>0</v>
      </c>
      <c r="L15" s="19"/>
      <c r="M15" s="16"/>
      <c r="N15" s="18">
        <f>L15-M15</f>
        <v>0</v>
      </c>
      <c r="O15" s="19"/>
      <c r="P15" s="16"/>
      <c r="Q15" s="18">
        <f>O15-P15</f>
        <v>0</v>
      </c>
      <c r="R15" s="19"/>
      <c r="S15" s="16"/>
      <c r="T15" s="18">
        <f>R15-S15</f>
        <v>0</v>
      </c>
    </row>
    <row r="16" spans="1:20" ht="15" customHeight="1">
      <c r="A16" s="105"/>
      <c r="B16" s="96" t="s">
        <v>16</v>
      </c>
      <c r="C16" s="96"/>
      <c r="D16" s="96"/>
      <c r="E16" s="97"/>
      <c r="F16" s="15">
        <f>ROUND(R16*0.8683,0)</f>
        <v>0</v>
      </c>
      <c r="G16" s="16">
        <f>ROUND(F16*0.4,0)</f>
        <v>0</v>
      </c>
      <c r="H16" s="17">
        <f>F16-G16</f>
        <v>0</v>
      </c>
      <c r="I16" s="72">
        <f>ROUND(R16*0.1189,0)</f>
        <v>0</v>
      </c>
      <c r="J16" s="16">
        <f>ROUND(I16*0.4,0)</f>
        <v>0</v>
      </c>
      <c r="K16" s="18">
        <f>I16-J16</f>
        <v>0</v>
      </c>
      <c r="L16" s="19">
        <f>ROUND(R16*0.0064,0)</f>
        <v>0</v>
      </c>
      <c r="M16" s="16">
        <f>ROUND(L16*0.4,0)</f>
        <v>0</v>
      </c>
      <c r="N16" s="18">
        <f>L16-M16</f>
        <v>0</v>
      </c>
      <c r="O16" s="19">
        <f>ROUND(R16*0.0064,0)</f>
        <v>0</v>
      </c>
      <c r="P16" s="16">
        <f>ROUND(O16*0.4,0)</f>
        <v>0</v>
      </c>
      <c r="Q16" s="18">
        <f>O16-P16</f>
        <v>0</v>
      </c>
      <c r="R16" s="19">
        <v>0</v>
      </c>
      <c r="S16" s="16">
        <f>ROUNDDOWN(R16*0.4,3)</f>
        <v>0</v>
      </c>
      <c r="T16" s="18">
        <f>R16-S16</f>
        <v>0</v>
      </c>
    </row>
    <row r="17" spans="1:20" ht="15" customHeight="1">
      <c r="A17" s="105"/>
      <c r="B17" s="96" t="s">
        <v>17</v>
      </c>
      <c r="C17" s="96"/>
      <c r="D17" s="96"/>
      <c r="E17" s="97"/>
      <c r="F17" s="72"/>
      <c r="G17" s="16"/>
      <c r="H17" s="17">
        <f>F17-G17</f>
        <v>0</v>
      </c>
      <c r="I17" s="72"/>
      <c r="J17" s="16"/>
      <c r="K17" s="18">
        <f>I17-J17</f>
        <v>0</v>
      </c>
      <c r="L17" s="19"/>
      <c r="M17" s="16"/>
      <c r="N17" s="18">
        <f>L17-M17</f>
        <v>0</v>
      </c>
      <c r="O17" s="19"/>
      <c r="P17" s="16"/>
      <c r="Q17" s="18">
        <f>O17-P17</f>
        <v>0</v>
      </c>
      <c r="R17" s="19"/>
      <c r="S17" s="16"/>
      <c r="T17" s="18">
        <f>R17-S17</f>
        <v>0</v>
      </c>
    </row>
    <row r="18" spans="1:20" ht="15" customHeight="1">
      <c r="A18" s="105"/>
      <c r="B18" s="96"/>
      <c r="C18" s="96"/>
      <c r="D18" s="96"/>
      <c r="E18" s="97"/>
      <c r="F18" s="21"/>
      <c r="G18" s="16"/>
      <c r="H18" s="17"/>
      <c r="I18" s="21"/>
      <c r="J18" s="16"/>
      <c r="K18" s="18"/>
      <c r="L18" s="22"/>
      <c r="M18" s="16"/>
      <c r="N18" s="18"/>
      <c r="O18" s="22"/>
      <c r="P18" s="16"/>
      <c r="Q18" s="18"/>
      <c r="R18" s="22"/>
      <c r="S18" s="16"/>
      <c r="T18" s="18"/>
    </row>
    <row r="19" spans="1:20" ht="15" customHeight="1">
      <c r="A19" s="105"/>
      <c r="B19" s="101" t="s">
        <v>18</v>
      </c>
      <c r="C19" s="102"/>
      <c r="D19" s="102"/>
      <c r="E19" s="102"/>
      <c r="F19" s="23">
        <f aca="true" t="shared" si="1" ref="F19:T19">SUM(F8:F18)</f>
        <v>0</v>
      </c>
      <c r="G19" s="24">
        <f t="shared" si="1"/>
        <v>0</v>
      </c>
      <c r="H19" s="25">
        <f t="shared" si="1"/>
        <v>0</v>
      </c>
      <c r="I19" s="68">
        <f t="shared" si="1"/>
        <v>0</v>
      </c>
      <c r="J19" s="24">
        <f t="shared" si="1"/>
        <v>0</v>
      </c>
      <c r="K19" s="26">
        <f t="shared" si="1"/>
        <v>0</v>
      </c>
      <c r="L19" s="27">
        <f t="shared" si="1"/>
        <v>0</v>
      </c>
      <c r="M19" s="24">
        <f t="shared" si="1"/>
        <v>0</v>
      </c>
      <c r="N19" s="26">
        <f t="shared" si="1"/>
        <v>0</v>
      </c>
      <c r="O19" s="27">
        <f t="shared" si="1"/>
        <v>0</v>
      </c>
      <c r="P19" s="24">
        <f t="shared" si="1"/>
        <v>0</v>
      </c>
      <c r="Q19" s="26">
        <f t="shared" si="1"/>
        <v>0</v>
      </c>
      <c r="R19" s="27">
        <f t="shared" si="1"/>
        <v>0</v>
      </c>
      <c r="S19" s="24">
        <f t="shared" si="1"/>
        <v>0</v>
      </c>
      <c r="T19" s="26">
        <f t="shared" si="1"/>
        <v>0</v>
      </c>
    </row>
    <row r="20" spans="1:20" ht="15" customHeight="1">
      <c r="A20" s="105"/>
      <c r="B20" s="96" t="s">
        <v>19</v>
      </c>
      <c r="C20" s="96"/>
      <c r="D20" s="96"/>
      <c r="E20" s="97"/>
      <c r="F20" s="28"/>
      <c r="G20" s="16"/>
      <c r="H20" s="17">
        <f>F20-G20</f>
        <v>0</v>
      </c>
      <c r="I20" s="69"/>
      <c r="J20" s="16"/>
      <c r="K20" s="18">
        <f>I20-J20</f>
        <v>0</v>
      </c>
      <c r="L20" s="19"/>
      <c r="M20" s="16"/>
      <c r="N20" s="18">
        <f>L20-M20</f>
        <v>0</v>
      </c>
      <c r="O20" s="19"/>
      <c r="P20" s="16"/>
      <c r="Q20" s="18">
        <f>O20-P20</f>
        <v>0</v>
      </c>
      <c r="R20" s="29"/>
      <c r="S20" s="16"/>
      <c r="T20" s="18">
        <f>R20-S20</f>
        <v>0</v>
      </c>
    </row>
    <row r="21" spans="1:20" ht="15" customHeight="1">
      <c r="A21" s="106"/>
      <c r="B21" s="103" t="s">
        <v>6</v>
      </c>
      <c r="C21" s="104"/>
      <c r="D21" s="104"/>
      <c r="E21" s="104"/>
      <c r="F21" s="71">
        <f>SUM(F19:F20)</f>
        <v>0</v>
      </c>
      <c r="G21" s="31">
        <f>SUM(G19:G20)</f>
        <v>0</v>
      </c>
      <c r="H21" s="32">
        <f>SUM(H19:H20)</f>
        <v>0</v>
      </c>
      <c r="I21" s="70">
        <f>SUM(I19:I20)</f>
        <v>0</v>
      </c>
      <c r="J21" s="31">
        <f>SUM(J19:J20)</f>
        <v>0</v>
      </c>
      <c r="K21" s="33">
        <f aca="true" t="shared" si="2" ref="K21:T21">SUM(K19:K20)</f>
        <v>0</v>
      </c>
      <c r="L21" s="34">
        <f t="shared" si="2"/>
        <v>0</v>
      </c>
      <c r="M21" s="31">
        <f t="shared" si="2"/>
        <v>0</v>
      </c>
      <c r="N21" s="33">
        <f t="shared" si="2"/>
        <v>0</v>
      </c>
      <c r="O21" s="34">
        <f t="shared" si="2"/>
        <v>0</v>
      </c>
      <c r="P21" s="31">
        <f t="shared" si="2"/>
        <v>0</v>
      </c>
      <c r="Q21" s="33">
        <f t="shared" si="2"/>
        <v>0</v>
      </c>
      <c r="R21" s="34">
        <f t="shared" si="2"/>
        <v>0</v>
      </c>
      <c r="S21" s="31">
        <f t="shared" si="2"/>
        <v>0</v>
      </c>
      <c r="T21" s="33">
        <f t="shared" si="2"/>
        <v>0</v>
      </c>
    </row>
    <row r="22" spans="1:20" ht="14.25" customHeight="1">
      <c r="A22" s="94" t="s">
        <v>42</v>
      </c>
      <c r="B22" s="96" t="s">
        <v>20</v>
      </c>
      <c r="C22" s="96"/>
      <c r="D22" s="96"/>
      <c r="E22" s="97"/>
      <c r="F22" s="10"/>
      <c r="G22" s="16"/>
      <c r="H22" s="17"/>
      <c r="I22" s="76"/>
      <c r="J22" s="16"/>
      <c r="K22" s="18">
        <f>I22-J22</f>
        <v>0</v>
      </c>
      <c r="L22" s="14"/>
      <c r="M22" s="16"/>
      <c r="N22" s="18">
        <f>L22-M22</f>
        <v>0</v>
      </c>
      <c r="O22" s="19"/>
      <c r="P22" s="16"/>
      <c r="Q22" s="18">
        <f>O22-P22</f>
        <v>0</v>
      </c>
      <c r="R22" s="14"/>
      <c r="S22" s="16"/>
      <c r="T22" s="18">
        <f>R22-S22</f>
        <v>0</v>
      </c>
    </row>
    <row r="23" spans="1:20" ht="15" customHeight="1">
      <c r="A23" s="94"/>
      <c r="B23" s="96" t="s">
        <v>21</v>
      </c>
      <c r="C23" s="96"/>
      <c r="D23" s="96"/>
      <c r="E23" s="97"/>
      <c r="F23" s="15"/>
      <c r="G23" s="16"/>
      <c r="H23" s="17"/>
      <c r="I23" s="69"/>
      <c r="J23" s="16"/>
      <c r="K23" s="18"/>
      <c r="L23" s="19"/>
      <c r="M23" s="16"/>
      <c r="N23" s="18"/>
      <c r="O23" s="19"/>
      <c r="P23" s="16"/>
      <c r="Q23" s="18"/>
      <c r="R23" s="19"/>
      <c r="S23" s="16"/>
      <c r="T23" s="18"/>
    </row>
    <row r="24" spans="1:20" ht="15" customHeight="1">
      <c r="A24" s="94"/>
      <c r="B24" s="96" t="s">
        <v>22</v>
      </c>
      <c r="C24" s="96"/>
      <c r="D24" s="96"/>
      <c r="E24" s="97"/>
      <c r="F24" s="15"/>
      <c r="G24" s="16"/>
      <c r="H24" s="17"/>
      <c r="I24" s="15"/>
      <c r="J24" s="16"/>
      <c r="K24" s="18"/>
      <c r="L24" s="19"/>
      <c r="M24" s="16"/>
      <c r="N24" s="18"/>
      <c r="O24" s="19"/>
      <c r="P24" s="16"/>
      <c r="Q24" s="18"/>
      <c r="R24" s="19"/>
      <c r="S24" s="16"/>
      <c r="T24" s="18"/>
    </row>
    <row r="25" spans="1:20" ht="15" customHeight="1">
      <c r="A25" s="94"/>
      <c r="B25" s="98" t="s">
        <v>23</v>
      </c>
      <c r="C25" s="99"/>
      <c r="D25" s="99"/>
      <c r="E25" s="100"/>
      <c r="F25" s="15"/>
      <c r="G25" s="16"/>
      <c r="H25" s="17"/>
      <c r="I25" s="15"/>
      <c r="J25" s="16"/>
      <c r="K25" s="18"/>
      <c r="L25" s="19"/>
      <c r="M25" s="16"/>
      <c r="N25" s="18"/>
      <c r="O25" s="19"/>
      <c r="P25" s="16"/>
      <c r="Q25" s="18"/>
      <c r="R25" s="19"/>
      <c r="S25" s="16"/>
      <c r="T25" s="18"/>
    </row>
    <row r="26" spans="1:20" ht="15" customHeight="1">
      <c r="A26" s="94"/>
      <c r="B26" s="98" t="s">
        <v>34</v>
      </c>
      <c r="C26" s="99"/>
      <c r="D26" s="99"/>
      <c r="E26" s="100"/>
      <c r="F26" s="15"/>
      <c r="G26" s="16"/>
      <c r="H26" s="17"/>
      <c r="I26" s="15"/>
      <c r="J26" s="16"/>
      <c r="K26" s="18"/>
      <c r="L26" s="19"/>
      <c r="M26" s="16"/>
      <c r="N26" s="18"/>
      <c r="O26" s="19"/>
      <c r="P26" s="16"/>
      <c r="Q26" s="18"/>
      <c r="R26" s="19"/>
      <c r="S26" s="16"/>
      <c r="T26" s="18"/>
    </row>
    <row r="27" spans="1:20" ht="15" customHeight="1">
      <c r="A27" s="94"/>
      <c r="B27" s="101" t="s">
        <v>18</v>
      </c>
      <c r="C27" s="102"/>
      <c r="D27" s="102"/>
      <c r="E27" s="102"/>
      <c r="F27" s="23">
        <f aca="true" t="shared" si="3" ref="F27:T27">SUM(F22:F26)</f>
        <v>0</v>
      </c>
      <c r="G27" s="24">
        <f t="shared" si="3"/>
        <v>0</v>
      </c>
      <c r="H27" s="25">
        <f t="shared" si="3"/>
        <v>0</v>
      </c>
      <c r="I27" s="23">
        <f t="shared" si="3"/>
        <v>0</v>
      </c>
      <c r="J27" s="24">
        <f t="shared" si="3"/>
        <v>0</v>
      </c>
      <c r="K27" s="26">
        <f t="shared" si="3"/>
        <v>0</v>
      </c>
      <c r="L27" s="27">
        <f t="shared" si="3"/>
        <v>0</v>
      </c>
      <c r="M27" s="24">
        <f t="shared" si="3"/>
        <v>0</v>
      </c>
      <c r="N27" s="26">
        <f t="shared" si="3"/>
        <v>0</v>
      </c>
      <c r="O27" s="27">
        <f t="shared" si="3"/>
        <v>0</v>
      </c>
      <c r="P27" s="24">
        <f t="shared" si="3"/>
        <v>0</v>
      </c>
      <c r="Q27" s="26">
        <f t="shared" si="3"/>
        <v>0</v>
      </c>
      <c r="R27" s="27">
        <f t="shared" si="3"/>
        <v>0</v>
      </c>
      <c r="S27" s="24">
        <f t="shared" si="3"/>
        <v>0</v>
      </c>
      <c r="T27" s="26">
        <f t="shared" si="3"/>
        <v>0</v>
      </c>
    </row>
    <row r="28" spans="1:20" ht="15" customHeight="1">
      <c r="A28" s="94"/>
      <c r="B28" s="96" t="s">
        <v>24</v>
      </c>
      <c r="C28" s="96"/>
      <c r="D28" s="96"/>
      <c r="E28" s="97"/>
      <c r="F28" s="28"/>
      <c r="G28" s="16"/>
      <c r="H28" s="17">
        <f>F28-G28</f>
        <v>0</v>
      </c>
      <c r="I28" s="15"/>
      <c r="J28" s="16"/>
      <c r="K28" s="18">
        <f>I28-J28</f>
        <v>0</v>
      </c>
      <c r="L28" s="19"/>
      <c r="M28" s="16"/>
      <c r="N28" s="18">
        <f>L28-M28</f>
        <v>0</v>
      </c>
      <c r="O28" s="19"/>
      <c r="P28" s="16"/>
      <c r="Q28" s="18">
        <f>O28-P28</f>
        <v>0</v>
      </c>
      <c r="R28" s="29"/>
      <c r="S28" s="16"/>
      <c r="T28" s="18">
        <f>R28-S28</f>
        <v>0</v>
      </c>
    </row>
    <row r="29" spans="1:20" ht="15" customHeight="1">
      <c r="A29" s="95"/>
      <c r="B29" s="103" t="s">
        <v>6</v>
      </c>
      <c r="C29" s="104"/>
      <c r="D29" s="104"/>
      <c r="E29" s="104"/>
      <c r="F29" s="30">
        <f aca="true" t="shared" si="4" ref="F29:T29">SUM(F27:F28)</f>
        <v>0</v>
      </c>
      <c r="G29" s="31">
        <f t="shared" si="4"/>
        <v>0</v>
      </c>
      <c r="H29" s="32">
        <f t="shared" si="4"/>
        <v>0</v>
      </c>
      <c r="I29" s="30">
        <f t="shared" si="4"/>
        <v>0</v>
      </c>
      <c r="J29" s="31">
        <f t="shared" si="4"/>
        <v>0</v>
      </c>
      <c r="K29" s="33">
        <f t="shared" si="4"/>
        <v>0</v>
      </c>
      <c r="L29" s="34">
        <f t="shared" si="4"/>
        <v>0</v>
      </c>
      <c r="M29" s="31">
        <f t="shared" si="4"/>
        <v>0</v>
      </c>
      <c r="N29" s="33">
        <f t="shared" si="4"/>
        <v>0</v>
      </c>
      <c r="O29" s="34">
        <f t="shared" si="4"/>
        <v>0</v>
      </c>
      <c r="P29" s="31">
        <f t="shared" si="4"/>
        <v>0</v>
      </c>
      <c r="Q29" s="33">
        <f t="shared" si="4"/>
        <v>0</v>
      </c>
      <c r="R29" s="34">
        <f t="shared" si="4"/>
        <v>0</v>
      </c>
      <c r="S29" s="31">
        <f t="shared" si="4"/>
        <v>0</v>
      </c>
      <c r="T29" s="33">
        <f t="shared" si="4"/>
        <v>0</v>
      </c>
    </row>
    <row r="30" spans="1:20" ht="15" customHeight="1">
      <c r="A30" s="82" t="s">
        <v>25</v>
      </c>
      <c r="B30" s="83"/>
      <c r="C30" s="83"/>
      <c r="D30" s="83"/>
      <c r="E30" s="84"/>
      <c r="F30" s="35">
        <f aca="true" t="shared" si="5" ref="F30:R31">F19+F27</f>
        <v>0</v>
      </c>
      <c r="G30" s="36">
        <f t="shared" si="5"/>
        <v>0</v>
      </c>
      <c r="H30" s="37">
        <f t="shared" si="5"/>
        <v>0</v>
      </c>
      <c r="I30" s="35">
        <f t="shared" si="5"/>
        <v>0</v>
      </c>
      <c r="J30" s="36">
        <f t="shared" si="5"/>
        <v>0</v>
      </c>
      <c r="K30" s="38">
        <f t="shared" si="5"/>
        <v>0</v>
      </c>
      <c r="L30" s="39">
        <f t="shared" si="5"/>
        <v>0</v>
      </c>
      <c r="M30" s="36">
        <f t="shared" si="5"/>
        <v>0</v>
      </c>
      <c r="N30" s="38">
        <f t="shared" si="5"/>
        <v>0</v>
      </c>
      <c r="O30" s="39">
        <f t="shared" si="5"/>
        <v>0</v>
      </c>
      <c r="P30" s="36">
        <f t="shared" si="5"/>
        <v>0</v>
      </c>
      <c r="Q30" s="38">
        <f t="shared" si="5"/>
        <v>0</v>
      </c>
      <c r="R30" s="39">
        <f>R19+R27</f>
        <v>0</v>
      </c>
      <c r="S30" s="36">
        <f>S19+S27</f>
        <v>0</v>
      </c>
      <c r="T30" s="38">
        <f>T19+T27</f>
        <v>0</v>
      </c>
    </row>
    <row r="31" spans="1:20" ht="15" customHeight="1" thickBot="1">
      <c r="A31" s="85" t="s">
        <v>26</v>
      </c>
      <c r="B31" s="86"/>
      <c r="C31" s="86"/>
      <c r="D31" s="86"/>
      <c r="E31" s="87"/>
      <c r="F31" s="40">
        <f t="shared" si="5"/>
        <v>0</v>
      </c>
      <c r="G31" s="41">
        <f t="shared" si="5"/>
        <v>0</v>
      </c>
      <c r="H31" s="42">
        <f t="shared" si="5"/>
        <v>0</v>
      </c>
      <c r="I31" s="40">
        <f t="shared" si="5"/>
        <v>0</v>
      </c>
      <c r="J31" s="41">
        <f t="shared" si="5"/>
        <v>0</v>
      </c>
      <c r="K31" s="43">
        <f t="shared" si="5"/>
        <v>0</v>
      </c>
      <c r="L31" s="44">
        <f t="shared" si="5"/>
        <v>0</v>
      </c>
      <c r="M31" s="41">
        <f t="shared" si="5"/>
        <v>0</v>
      </c>
      <c r="N31" s="43">
        <f t="shared" si="5"/>
        <v>0</v>
      </c>
      <c r="O31" s="44">
        <f t="shared" si="5"/>
        <v>0</v>
      </c>
      <c r="P31" s="41">
        <f t="shared" si="5"/>
        <v>0</v>
      </c>
      <c r="Q31" s="43">
        <f t="shared" si="5"/>
        <v>0</v>
      </c>
      <c r="R31" s="44">
        <f t="shared" si="5"/>
        <v>0</v>
      </c>
      <c r="S31" s="41">
        <f>S20+S28</f>
        <v>0</v>
      </c>
      <c r="T31" s="43">
        <f>T20+T28</f>
        <v>0</v>
      </c>
    </row>
    <row r="32" spans="1:21" ht="15" customHeight="1" thickBot="1" thickTop="1">
      <c r="A32" s="88" t="s">
        <v>5</v>
      </c>
      <c r="B32" s="89"/>
      <c r="C32" s="89"/>
      <c r="D32" s="89"/>
      <c r="E32" s="89"/>
      <c r="F32" s="45">
        <f aca="true" t="shared" si="6" ref="F32:T32">SUM(F30:F31)</f>
        <v>0</v>
      </c>
      <c r="G32" s="46">
        <f t="shared" si="6"/>
        <v>0</v>
      </c>
      <c r="H32" s="47">
        <f t="shared" si="6"/>
        <v>0</v>
      </c>
      <c r="I32" s="48">
        <f t="shared" si="6"/>
        <v>0</v>
      </c>
      <c r="J32" s="49">
        <f t="shared" si="6"/>
        <v>0</v>
      </c>
      <c r="K32" s="50">
        <f t="shared" si="6"/>
        <v>0</v>
      </c>
      <c r="L32" s="51">
        <f t="shared" si="6"/>
        <v>0</v>
      </c>
      <c r="M32" s="52">
        <f t="shared" si="6"/>
        <v>0</v>
      </c>
      <c r="N32" s="53">
        <f t="shared" si="6"/>
        <v>0</v>
      </c>
      <c r="O32" s="51">
        <f t="shared" si="6"/>
        <v>0</v>
      </c>
      <c r="P32" s="52">
        <f t="shared" si="6"/>
        <v>0</v>
      </c>
      <c r="Q32" s="53">
        <f t="shared" si="6"/>
        <v>0</v>
      </c>
      <c r="R32" s="51">
        <f t="shared" si="6"/>
        <v>0</v>
      </c>
      <c r="S32" s="52">
        <f t="shared" si="6"/>
        <v>0</v>
      </c>
      <c r="T32" s="53">
        <f t="shared" si="6"/>
        <v>0</v>
      </c>
      <c r="U32" s="54"/>
    </row>
    <row r="33" ht="9" customHeight="1"/>
    <row r="34" spans="1:17" ht="13.5" customHeight="1">
      <c r="A34" s="1" t="s">
        <v>45</v>
      </c>
      <c r="B34" s="1" t="s">
        <v>46</v>
      </c>
      <c r="K34" s="55"/>
      <c r="P34" s="56"/>
      <c r="Q34" s="57"/>
    </row>
    <row r="35" ht="12">
      <c r="A35" s="1" t="s">
        <v>49</v>
      </c>
    </row>
    <row r="36" ht="12">
      <c r="A36" s="1" t="s">
        <v>54</v>
      </c>
    </row>
    <row r="37" spans="1:10" ht="17.25" customHeight="1">
      <c r="A37" s="92" t="s">
        <v>55</v>
      </c>
      <c r="B37" s="93"/>
      <c r="C37" s="93"/>
      <c r="D37" s="93"/>
      <c r="E37" s="93"/>
      <c r="F37" s="93"/>
      <c r="G37" s="93"/>
      <c r="H37" s="93"/>
      <c r="I37" s="93"/>
      <c r="J37" s="93"/>
    </row>
    <row r="38" ht="12">
      <c r="E38" s="58"/>
    </row>
    <row r="39" ht="0.75" customHeight="1"/>
    <row r="40" spans="3:13" ht="15.75" customHeight="1">
      <c r="C40" s="90" t="s">
        <v>2</v>
      </c>
      <c r="D40" s="90"/>
      <c r="E40" s="90"/>
      <c r="F40" s="59" t="s">
        <v>27</v>
      </c>
      <c r="G40" s="59"/>
      <c r="H40" s="59"/>
      <c r="I40" s="59"/>
      <c r="J40" s="59" t="s">
        <v>6</v>
      </c>
      <c r="K40" s="80"/>
      <c r="M40" s="1" t="s">
        <v>30</v>
      </c>
    </row>
    <row r="41" spans="3:13" ht="15.75" customHeight="1">
      <c r="C41" s="91" t="s">
        <v>31</v>
      </c>
      <c r="D41" s="91"/>
      <c r="E41" s="91"/>
      <c r="F41" s="77"/>
      <c r="G41" s="64"/>
      <c r="H41" s="64"/>
      <c r="I41" s="64"/>
      <c r="J41" s="64">
        <f>SUM(F41:I41)</f>
        <v>0</v>
      </c>
      <c r="K41" s="81"/>
      <c r="M41" s="1" t="s">
        <v>32</v>
      </c>
    </row>
    <row r="42" spans="3:12" ht="15.75" customHeight="1">
      <c r="C42" s="91" t="s">
        <v>33</v>
      </c>
      <c r="D42" s="91"/>
      <c r="E42" s="91"/>
      <c r="F42" s="66" t="e">
        <f>F41/J41</f>
        <v>#DIV/0!</v>
      </c>
      <c r="G42" s="66" t="e">
        <f>G41/J41</f>
        <v>#DIV/0!</v>
      </c>
      <c r="H42" s="66" t="e">
        <f>H41/J41</f>
        <v>#DIV/0!</v>
      </c>
      <c r="I42" s="66" t="e">
        <f>I41/J41</f>
        <v>#DIV/0!</v>
      </c>
      <c r="J42" s="66" t="e">
        <f>SUM(F42:I42)</f>
        <v>#DIV/0!</v>
      </c>
      <c r="K42" s="81"/>
      <c r="L42" s="61"/>
    </row>
  </sheetData>
  <sheetProtection/>
  <mergeCells count="42">
    <mergeCell ref="B1:T1"/>
    <mergeCell ref="A4:A5"/>
    <mergeCell ref="B4:E5"/>
    <mergeCell ref="F4:H4"/>
    <mergeCell ref="I4:K4"/>
    <mergeCell ref="L4:N4"/>
    <mergeCell ref="O4:Q4"/>
    <mergeCell ref="R4:T4"/>
    <mergeCell ref="S2:T2"/>
    <mergeCell ref="A6:A21"/>
    <mergeCell ref="B6:E6"/>
    <mergeCell ref="B7:E7"/>
    <mergeCell ref="C8:E8"/>
    <mergeCell ref="B9:E9"/>
    <mergeCell ref="C10:E10"/>
    <mergeCell ref="C11:E11"/>
    <mergeCell ref="C12:E12"/>
    <mergeCell ref="C13:E13"/>
    <mergeCell ref="B15:E15"/>
    <mergeCell ref="B16:E16"/>
    <mergeCell ref="B17:E17"/>
    <mergeCell ref="B18:E18"/>
    <mergeCell ref="B19:E19"/>
    <mergeCell ref="B20:E20"/>
    <mergeCell ref="B21:E21"/>
    <mergeCell ref="A22:A29"/>
    <mergeCell ref="B22:E22"/>
    <mergeCell ref="B23:E23"/>
    <mergeCell ref="B24:E24"/>
    <mergeCell ref="B25:E25"/>
    <mergeCell ref="B26:E26"/>
    <mergeCell ref="B27:E27"/>
    <mergeCell ref="B28:E28"/>
    <mergeCell ref="B29:E29"/>
    <mergeCell ref="K40:K42"/>
    <mergeCell ref="A30:E30"/>
    <mergeCell ref="A31:E31"/>
    <mergeCell ref="A32:E32"/>
    <mergeCell ref="C40:E40"/>
    <mergeCell ref="C41:E41"/>
    <mergeCell ref="C42:E42"/>
    <mergeCell ref="A37:J37"/>
  </mergeCells>
  <printOptions horizontalCentered="1" verticalCentered="1"/>
  <pageMargins left="0" right="0" top="0.5905511811023623" bottom="0.1968503937007874" header="0.5905511811023623" footer="0.2362204724409449"/>
  <pageSetup horizontalDpi="600" verticalDpi="600" orientation="landscape" paperSize="9" scale="80" r:id="rId1"/>
  <headerFooter alignWithMargins="0">
    <oddHeader>&amp;R&amp;"ＭＳ ゴシック,標準"&amp;12（様式１５－２）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43"/>
  <sheetViews>
    <sheetView showGridLines="0" zoomScaleSheetLayoutView="100" zoomScalePageLayoutView="0" workbookViewId="0" topLeftCell="A17">
      <selection activeCell="A38" sqref="A38"/>
    </sheetView>
  </sheetViews>
  <sheetFormatPr defaultColWidth="9.00390625" defaultRowHeight="13.5"/>
  <cols>
    <col min="1" max="1" width="3.375" style="1" customWidth="1"/>
    <col min="2" max="2" width="2.625" style="1" customWidth="1"/>
    <col min="3" max="5" width="5.625" style="1" customWidth="1"/>
    <col min="6" max="6" width="12.00390625" style="1" bestFit="1" customWidth="1"/>
    <col min="7" max="20" width="10.50390625" style="1" customWidth="1"/>
    <col min="21" max="21" width="11.875" style="1" bestFit="1" customWidth="1"/>
    <col min="22" max="16384" width="9.00390625" style="1" customWidth="1"/>
  </cols>
  <sheetData>
    <row r="1" spans="2:20" ht="17.25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3:20" ht="14.25">
      <c r="M2" s="78"/>
      <c r="N2" s="79"/>
      <c r="Q2" s="67"/>
      <c r="R2" s="61"/>
      <c r="S2" s="61"/>
      <c r="T2" s="61"/>
    </row>
    <row r="3" spans="13:20" ht="23.25" customHeight="1" thickBot="1">
      <c r="M3" s="78"/>
      <c r="N3" s="78"/>
      <c r="T3" s="2" t="s">
        <v>1</v>
      </c>
    </row>
    <row r="4" spans="1:20" ht="18" customHeight="1">
      <c r="A4" s="110" t="s">
        <v>2</v>
      </c>
      <c r="B4" s="111" t="s">
        <v>3</v>
      </c>
      <c r="C4" s="112"/>
      <c r="D4" s="112"/>
      <c r="E4" s="112"/>
      <c r="F4" s="113" t="s">
        <v>35</v>
      </c>
      <c r="G4" s="114"/>
      <c r="H4" s="115"/>
      <c r="I4" s="104" t="s">
        <v>36</v>
      </c>
      <c r="J4" s="104"/>
      <c r="K4" s="104"/>
      <c r="L4" s="103" t="s">
        <v>37</v>
      </c>
      <c r="M4" s="104"/>
      <c r="N4" s="104"/>
      <c r="O4" s="103" t="s">
        <v>38</v>
      </c>
      <c r="P4" s="104"/>
      <c r="Q4" s="104"/>
      <c r="R4" s="103" t="s">
        <v>39</v>
      </c>
      <c r="S4" s="104"/>
      <c r="T4" s="116"/>
    </row>
    <row r="5" spans="1:20" ht="12">
      <c r="A5" s="110"/>
      <c r="B5" s="88"/>
      <c r="C5" s="89"/>
      <c r="D5" s="89"/>
      <c r="E5" s="89"/>
      <c r="F5" s="5" t="s">
        <v>6</v>
      </c>
      <c r="G5" s="6" t="s">
        <v>50</v>
      </c>
      <c r="H5" s="7" t="s">
        <v>52</v>
      </c>
      <c r="I5" s="3" t="s">
        <v>6</v>
      </c>
      <c r="J5" s="6" t="str">
        <f>G5</f>
        <v>平成29年度</v>
      </c>
      <c r="K5" s="8" t="str">
        <f>H5</f>
        <v>平成30年度</v>
      </c>
      <c r="L5" s="4" t="s">
        <v>6</v>
      </c>
      <c r="M5" s="6" t="str">
        <f>G5</f>
        <v>平成29年度</v>
      </c>
      <c r="N5" s="8" t="str">
        <f>H5</f>
        <v>平成30年度</v>
      </c>
      <c r="O5" s="4" t="s">
        <v>6</v>
      </c>
      <c r="P5" s="6" t="str">
        <f>G5</f>
        <v>平成29年度</v>
      </c>
      <c r="Q5" s="8" t="str">
        <f>H5</f>
        <v>平成30年度</v>
      </c>
      <c r="R5" s="4" t="s">
        <v>6</v>
      </c>
      <c r="S5" s="6" t="str">
        <f>G5</f>
        <v>平成29年度</v>
      </c>
      <c r="T5" s="8" t="str">
        <f>H5</f>
        <v>平成30年度</v>
      </c>
    </row>
    <row r="6" spans="1:20" ht="15" customHeight="1">
      <c r="A6" s="105" t="s">
        <v>41</v>
      </c>
      <c r="B6" s="96" t="s">
        <v>7</v>
      </c>
      <c r="C6" s="96"/>
      <c r="D6" s="96"/>
      <c r="E6" s="97"/>
      <c r="F6" s="10">
        <f>F8+F10+F11+F12</f>
        <v>1087046999</v>
      </c>
      <c r="G6" s="11">
        <f>G8+G10+G11+G12</f>
        <v>434818800</v>
      </c>
      <c r="H6" s="12">
        <f aca="true" t="shared" si="0" ref="H6:T6">H8+H10+H11+H12</f>
        <v>652228199</v>
      </c>
      <c r="I6" s="11">
        <f t="shared" si="0"/>
        <v>148853953</v>
      </c>
      <c r="J6" s="11">
        <f t="shared" si="0"/>
        <v>59541581</v>
      </c>
      <c r="K6" s="13">
        <f t="shared" si="0"/>
        <v>89312372</v>
      </c>
      <c r="L6" s="14">
        <f t="shared" si="0"/>
        <v>8012324</v>
      </c>
      <c r="M6" s="11">
        <f t="shared" si="0"/>
        <v>3204929</v>
      </c>
      <c r="N6" s="13">
        <f t="shared" si="0"/>
        <v>4807395</v>
      </c>
      <c r="O6" s="14">
        <f t="shared" si="0"/>
        <v>8012324</v>
      </c>
      <c r="P6" s="11">
        <f t="shared" si="0"/>
        <v>3204929</v>
      </c>
      <c r="Q6" s="13">
        <f t="shared" si="0"/>
        <v>4807395</v>
      </c>
      <c r="R6" s="14">
        <f t="shared" si="0"/>
        <v>1251925600</v>
      </c>
      <c r="S6" s="11">
        <f t="shared" si="0"/>
        <v>500770240</v>
      </c>
      <c r="T6" s="13">
        <f t="shared" si="0"/>
        <v>751155360</v>
      </c>
    </row>
    <row r="7" spans="1:20" ht="15" customHeight="1">
      <c r="A7" s="105"/>
      <c r="B7" s="97" t="s">
        <v>8</v>
      </c>
      <c r="C7" s="107"/>
      <c r="D7" s="107"/>
      <c r="E7" s="107"/>
      <c r="F7" s="15"/>
      <c r="G7" s="16"/>
      <c r="H7" s="17"/>
      <c r="I7" s="15"/>
      <c r="J7" s="16"/>
      <c r="K7" s="18"/>
      <c r="L7" s="19"/>
      <c r="M7" s="16"/>
      <c r="N7" s="18"/>
      <c r="O7" s="19"/>
      <c r="P7" s="16"/>
      <c r="Q7" s="18"/>
      <c r="R7" s="19"/>
      <c r="S7" s="16"/>
      <c r="T7" s="18"/>
    </row>
    <row r="8" spans="1:20" ht="15" customHeight="1">
      <c r="A8" s="105"/>
      <c r="B8" s="9"/>
      <c r="C8" s="108" t="s">
        <v>9</v>
      </c>
      <c r="D8" s="107"/>
      <c r="E8" s="107"/>
      <c r="F8" s="15">
        <f>ROUND(R8*0.8683,0)</f>
        <v>776249954</v>
      </c>
      <c r="G8" s="16">
        <f>ROUND(F8*0.4,0)</f>
        <v>310499982</v>
      </c>
      <c r="H8" s="17">
        <f>F8-G8</f>
        <v>465749972</v>
      </c>
      <c r="I8" s="74">
        <f>ROUND(R8*0.1189,0)+1</f>
        <v>106295198</v>
      </c>
      <c r="J8" s="16">
        <f>ROUND(I8*0.4,0)</f>
        <v>42518079</v>
      </c>
      <c r="K8" s="18">
        <f>I8-J8</f>
        <v>63777119</v>
      </c>
      <c r="L8" s="19">
        <f>ROUND(R8*0.0064,0)</f>
        <v>5721524</v>
      </c>
      <c r="M8" s="16">
        <f>ROUND(L8*0.4,0)</f>
        <v>2288610</v>
      </c>
      <c r="N8" s="18">
        <f>L8-M8</f>
        <v>3432914</v>
      </c>
      <c r="O8" s="19">
        <f>ROUND(R8*0.0064,0)</f>
        <v>5721524</v>
      </c>
      <c r="P8" s="16">
        <f>ROUND(O8*0.4,0)</f>
        <v>2288610</v>
      </c>
      <c r="Q8" s="18">
        <f>O8-P8</f>
        <v>3432914</v>
      </c>
      <c r="R8" s="19">
        <v>893988200</v>
      </c>
      <c r="S8" s="16">
        <f>ROUNDDOWN(R8*0.4,3)</f>
        <v>357595280</v>
      </c>
      <c r="T8" s="18">
        <f>R8-S8</f>
        <v>536392920</v>
      </c>
    </row>
    <row r="9" spans="1:20" ht="15" customHeight="1">
      <c r="A9" s="105"/>
      <c r="B9" s="97" t="s">
        <v>10</v>
      </c>
      <c r="C9" s="107"/>
      <c r="D9" s="107"/>
      <c r="E9" s="107"/>
      <c r="F9" s="15"/>
      <c r="G9" s="16"/>
      <c r="H9" s="17"/>
      <c r="I9" s="15"/>
      <c r="J9" s="16"/>
      <c r="K9" s="18"/>
      <c r="L9" s="19"/>
      <c r="M9" s="16"/>
      <c r="N9" s="18"/>
      <c r="O9" s="19"/>
      <c r="P9" s="16"/>
      <c r="Q9" s="18"/>
      <c r="R9" s="19"/>
      <c r="S9" s="16"/>
      <c r="T9" s="18"/>
    </row>
    <row r="10" spans="1:20" ht="15" customHeight="1">
      <c r="A10" s="105"/>
      <c r="B10" s="9"/>
      <c r="C10" s="108" t="s">
        <v>11</v>
      </c>
      <c r="D10" s="107"/>
      <c r="E10" s="107"/>
      <c r="F10" s="15">
        <f>ROUND(R10*0.8683,0)</f>
        <v>106058504</v>
      </c>
      <c r="G10" s="16">
        <f aca="true" t="shared" si="1" ref="G10:G17">ROUND(F10*0.4,0)</f>
        <v>42423402</v>
      </c>
      <c r="H10" s="17">
        <f>F10-G10</f>
        <v>63635102</v>
      </c>
      <c r="I10" s="74">
        <f>ROUND(R10*0.1189,0)-1</f>
        <v>14523040</v>
      </c>
      <c r="J10" s="16">
        <f>ROUND(I10*0.4,0)</f>
        <v>5809216</v>
      </c>
      <c r="K10" s="18">
        <f>I10-J10</f>
        <v>8713824</v>
      </c>
      <c r="L10" s="19">
        <f>ROUND(R10*0.0064,0)</f>
        <v>781728</v>
      </c>
      <c r="M10" s="16">
        <f>ROUND(L10*0.4,0)</f>
        <v>312691</v>
      </c>
      <c r="N10" s="18">
        <f>L10-M10</f>
        <v>469037</v>
      </c>
      <c r="O10" s="19">
        <f>ROUND(R10*0.0064,0)</f>
        <v>781728</v>
      </c>
      <c r="P10" s="16">
        <f>ROUND(O10*0.4,0)</f>
        <v>312691</v>
      </c>
      <c r="Q10" s="18">
        <f>O10-P10</f>
        <v>469037</v>
      </c>
      <c r="R10" s="19">
        <v>122145000</v>
      </c>
      <c r="S10" s="16">
        <f>ROUNDDOWN(R10*0.4,3)</f>
        <v>48858000</v>
      </c>
      <c r="T10" s="18">
        <f>R10-S10</f>
        <v>73287000</v>
      </c>
    </row>
    <row r="11" spans="1:20" ht="15" customHeight="1">
      <c r="A11" s="105"/>
      <c r="B11" s="9"/>
      <c r="C11" s="108" t="s">
        <v>12</v>
      </c>
      <c r="D11" s="99"/>
      <c r="E11" s="99"/>
      <c r="F11" s="15">
        <f>ROUND(R11*0.8683,0)</f>
        <v>111870383</v>
      </c>
      <c r="G11" s="16">
        <f t="shared" si="1"/>
        <v>44748153</v>
      </c>
      <c r="H11" s="17">
        <f>F11-G11</f>
        <v>67122230</v>
      </c>
      <c r="I11" s="74">
        <f>ROUND(R11*0.1189,0)-1</f>
        <v>15318885</v>
      </c>
      <c r="J11" s="16">
        <f>ROUND(I11*0.4,0)</f>
        <v>6127554</v>
      </c>
      <c r="K11" s="18">
        <f>I11-J11</f>
        <v>9191331</v>
      </c>
      <c r="L11" s="19">
        <f>ROUND(R11*0.0064,0)</f>
        <v>824566</v>
      </c>
      <c r="M11" s="16">
        <f>ROUND(L11*0.4,0)</f>
        <v>329826</v>
      </c>
      <c r="N11" s="18">
        <f>L11-M11</f>
        <v>494740</v>
      </c>
      <c r="O11" s="19">
        <f>ROUND(R11*0.0064,0)</f>
        <v>824566</v>
      </c>
      <c r="P11" s="16">
        <f>ROUND(O11*0.4,0)</f>
        <v>329826</v>
      </c>
      <c r="Q11" s="18">
        <f>O11-P11</f>
        <v>494740</v>
      </c>
      <c r="R11" s="19">
        <v>128838400</v>
      </c>
      <c r="S11" s="16">
        <f>ROUNDDOWN(R11*0.4,3)</f>
        <v>51535360</v>
      </c>
      <c r="T11" s="18">
        <f>R11-S11</f>
        <v>77303040</v>
      </c>
    </row>
    <row r="12" spans="1:20" ht="15" customHeight="1">
      <c r="A12" s="105"/>
      <c r="B12" s="9"/>
      <c r="C12" s="108" t="s">
        <v>13</v>
      </c>
      <c r="D12" s="107"/>
      <c r="E12" s="107"/>
      <c r="F12" s="15">
        <f>ROUND(R12*0.8683,0)</f>
        <v>92868158</v>
      </c>
      <c r="G12" s="16">
        <f t="shared" si="1"/>
        <v>37147263</v>
      </c>
      <c r="H12" s="17">
        <f>F12-G12</f>
        <v>55720895</v>
      </c>
      <c r="I12" s="74">
        <f>ROUND(R12*0.1189,0)-1</f>
        <v>12716830</v>
      </c>
      <c r="J12" s="16">
        <f>ROUND(I12*0.4,0)</f>
        <v>5086732</v>
      </c>
      <c r="K12" s="18">
        <f>I12-J12</f>
        <v>7630098</v>
      </c>
      <c r="L12" s="19">
        <f>ROUND(R12*0.0064,0)</f>
        <v>684506</v>
      </c>
      <c r="M12" s="16">
        <f>ROUND(L12*0.4,0)</f>
        <v>273802</v>
      </c>
      <c r="N12" s="18">
        <f>L12-M12</f>
        <v>410704</v>
      </c>
      <c r="O12" s="19">
        <f>ROUND(R12*0.0064,0)</f>
        <v>684506</v>
      </c>
      <c r="P12" s="16">
        <f>ROUND(O12*0.4,0)</f>
        <v>273802</v>
      </c>
      <c r="Q12" s="18">
        <f>O12-P12</f>
        <v>410704</v>
      </c>
      <c r="R12" s="19">
        <v>106954000</v>
      </c>
      <c r="S12" s="16">
        <f>ROUNDDOWN(R12*0.4,3)</f>
        <v>42781600</v>
      </c>
      <c r="T12" s="18">
        <f>R12-S12</f>
        <v>64172400</v>
      </c>
    </row>
    <row r="13" spans="1:20" ht="15" customHeight="1">
      <c r="A13" s="105"/>
      <c r="B13" s="9"/>
      <c r="C13" s="108" t="s">
        <v>14</v>
      </c>
      <c r="D13" s="108"/>
      <c r="E13" s="108"/>
      <c r="F13" s="15">
        <f>ROUND(R13*0.8683,0)</f>
        <v>0</v>
      </c>
      <c r="G13" s="16">
        <f t="shared" si="1"/>
        <v>0</v>
      </c>
      <c r="H13" s="17">
        <f>F13-G13</f>
        <v>0</v>
      </c>
      <c r="I13" s="72">
        <f>ROUND(R13*0.1189,0)</f>
        <v>0</v>
      </c>
      <c r="J13" s="16">
        <f>ROUND(I13*0.4,0)</f>
        <v>0</v>
      </c>
      <c r="K13" s="18">
        <f>I13-J13</f>
        <v>0</v>
      </c>
      <c r="L13" s="19">
        <f>ROUND(R13*0.0064,0)</f>
        <v>0</v>
      </c>
      <c r="M13" s="16">
        <f>ROUND(L13*0.4,0)</f>
        <v>0</v>
      </c>
      <c r="N13" s="18">
        <f>L13-M13</f>
        <v>0</v>
      </c>
      <c r="O13" s="19">
        <f>ROUND(R13*0.0064,0)</f>
        <v>0</v>
      </c>
      <c r="P13" s="16">
        <f>ROUND(O13*0.4,0)</f>
        <v>0</v>
      </c>
      <c r="Q13" s="18">
        <f>O13-P13</f>
        <v>0</v>
      </c>
      <c r="R13" s="19">
        <v>0</v>
      </c>
      <c r="S13" s="16">
        <f>ROUNDDOWN(R13*0.4,3)</f>
        <v>0</v>
      </c>
      <c r="T13" s="18">
        <f>R13-S13</f>
        <v>0</v>
      </c>
    </row>
    <row r="14" spans="1:20" ht="15" customHeight="1">
      <c r="A14" s="105"/>
      <c r="B14" s="9"/>
      <c r="C14" s="20"/>
      <c r="D14" s="20"/>
      <c r="E14" s="20"/>
      <c r="F14" s="15"/>
      <c r="G14" s="16"/>
      <c r="H14" s="17"/>
      <c r="I14" s="72"/>
      <c r="J14" s="16"/>
      <c r="K14" s="18"/>
      <c r="L14" s="19"/>
      <c r="M14" s="16"/>
      <c r="N14" s="18"/>
      <c r="O14" s="19"/>
      <c r="P14" s="16"/>
      <c r="Q14" s="18"/>
      <c r="R14" s="19"/>
      <c r="S14" s="16"/>
      <c r="T14" s="18"/>
    </row>
    <row r="15" spans="1:20" ht="15" customHeight="1">
      <c r="A15" s="105"/>
      <c r="B15" s="96" t="s">
        <v>15</v>
      </c>
      <c r="C15" s="96"/>
      <c r="D15" s="96"/>
      <c r="E15" s="97"/>
      <c r="F15" s="15">
        <f>ROUND(R15*0.8683,0)</f>
        <v>33779475</v>
      </c>
      <c r="G15" s="16">
        <f t="shared" si="1"/>
        <v>13511790</v>
      </c>
      <c r="H15" s="17">
        <f>F15-G15</f>
        <v>20267685</v>
      </c>
      <c r="I15" s="72">
        <f>ROUND(R15*0.1189,0)</f>
        <v>4625567</v>
      </c>
      <c r="J15" s="16">
        <f>ROUND(I15*0.4,0)</f>
        <v>1850227</v>
      </c>
      <c r="K15" s="18">
        <f>I15-J15</f>
        <v>2775340</v>
      </c>
      <c r="L15" s="19">
        <f>ROUND(R15*0.0064,0)</f>
        <v>248979</v>
      </c>
      <c r="M15" s="16">
        <f>ROUND(L15*0.4,0)</f>
        <v>99592</v>
      </c>
      <c r="N15" s="18">
        <f>L15-M15</f>
        <v>149387</v>
      </c>
      <c r="O15" s="19">
        <f>ROUND(R15*0.0064,0)</f>
        <v>248979</v>
      </c>
      <c r="P15" s="16">
        <f>ROUND(O15*0.4,0)</f>
        <v>99592</v>
      </c>
      <c r="Q15" s="18">
        <f>O15-P15</f>
        <v>149387</v>
      </c>
      <c r="R15" s="19">
        <v>38903000</v>
      </c>
      <c r="S15" s="16">
        <f>ROUNDDOWN(R15*0.4,3)</f>
        <v>15561200</v>
      </c>
      <c r="T15" s="18">
        <f>R15-S15</f>
        <v>23341800</v>
      </c>
    </row>
    <row r="16" spans="1:20" ht="15" customHeight="1">
      <c r="A16" s="105"/>
      <c r="B16" s="96" t="s">
        <v>16</v>
      </c>
      <c r="C16" s="96"/>
      <c r="D16" s="96"/>
      <c r="E16" s="97"/>
      <c r="F16" s="15">
        <f>ROUND(R16*0.8683,0)</f>
        <v>0</v>
      </c>
      <c r="G16" s="16">
        <f t="shared" si="1"/>
        <v>0</v>
      </c>
      <c r="H16" s="17">
        <f>F16-G16</f>
        <v>0</v>
      </c>
      <c r="I16" s="72">
        <f>ROUND(R16*0.1189,0)</f>
        <v>0</v>
      </c>
      <c r="J16" s="16">
        <f>ROUND(I16*0.4,0)</f>
        <v>0</v>
      </c>
      <c r="K16" s="18">
        <f>I16-J16</f>
        <v>0</v>
      </c>
      <c r="L16" s="19">
        <f>ROUND(R16*0.0064,0)</f>
        <v>0</v>
      </c>
      <c r="M16" s="16">
        <f>ROUND(L16*0.4,0)</f>
        <v>0</v>
      </c>
      <c r="N16" s="18">
        <f>L16-M16</f>
        <v>0</v>
      </c>
      <c r="O16" s="19">
        <f>ROUND(R16*0.0064,0)</f>
        <v>0</v>
      </c>
      <c r="P16" s="16">
        <f>ROUND(O16*0.4,0)</f>
        <v>0</v>
      </c>
      <c r="Q16" s="18">
        <f>O16-P16</f>
        <v>0</v>
      </c>
      <c r="R16" s="19">
        <v>0</v>
      </c>
      <c r="S16" s="16">
        <f>ROUNDDOWN(R16*0.4,3)</f>
        <v>0</v>
      </c>
      <c r="T16" s="18">
        <f>R16-S16</f>
        <v>0</v>
      </c>
    </row>
    <row r="17" spans="1:20" ht="15" customHeight="1">
      <c r="A17" s="105"/>
      <c r="B17" s="96" t="s">
        <v>17</v>
      </c>
      <c r="C17" s="96"/>
      <c r="D17" s="96"/>
      <c r="E17" s="97"/>
      <c r="F17" s="72">
        <f>ROUND(R17*0.8683,0)</f>
        <v>13190345</v>
      </c>
      <c r="G17" s="16">
        <f t="shared" si="1"/>
        <v>5276138</v>
      </c>
      <c r="H17" s="17">
        <f>F17-G17</f>
        <v>7914207</v>
      </c>
      <c r="I17" s="74">
        <f>ROUND(R17*0.1189,0)+1</f>
        <v>1806211</v>
      </c>
      <c r="J17" s="16">
        <f>ROUND(I17*0.4,0)</f>
        <v>722484</v>
      </c>
      <c r="K17" s="18">
        <f>I17-J17</f>
        <v>1083727</v>
      </c>
      <c r="L17" s="19">
        <f>ROUND(R17*0.0064,0)</f>
        <v>97222</v>
      </c>
      <c r="M17" s="16">
        <f>ROUND(L17*0.4,0)</f>
        <v>38889</v>
      </c>
      <c r="N17" s="18">
        <f>L17-M17</f>
        <v>58333</v>
      </c>
      <c r="O17" s="19">
        <f>ROUND(R17*0.0064,0)</f>
        <v>97222</v>
      </c>
      <c r="P17" s="16">
        <f>ROUND(O17*0.4,0)</f>
        <v>38889</v>
      </c>
      <c r="Q17" s="18">
        <f>O17-P17</f>
        <v>58333</v>
      </c>
      <c r="R17" s="19">
        <v>15191000</v>
      </c>
      <c r="S17" s="16">
        <f>ROUNDDOWN(R17*0.4,3)</f>
        <v>6076400</v>
      </c>
      <c r="T17" s="18">
        <f>R17-S17</f>
        <v>9114600</v>
      </c>
    </row>
    <row r="18" spans="1:20" ht="15" customHeight="1">
      <c r="A18" s="105"/>
      <c r="B18" s="96"/>
      <c r="C18" s="96"/>
      <c r="D18" s="96"/>
      <c r="E18" s="97"/>
      <c r="F18" s="21"/>
      <c r="G18" s="16"/>
      <c r="H18" s="17"/>
      <c r="I18" s="21"/>
      <c r="J18" s="16"/>
      <c r="K18" s="18"/>
      <c r="L18" s="22"/>
      <c r="M18" s="16"/>
      <c r="N18" s="18"/>
      <c r="O18" s="22"/>
      <c r="P18" s="16"/>
      <c r="Q18" s="18"/>
      <c r="R18" s="22"/>
      <c r="S18" s="16"/>
      <c r="T18" s="18"/>
    </row>
    <row r="19" spans="1:20" ht="15" customHeight="1">
      <c r="A19" s="105"/>
      <c r="B19" s="101" t="s">
        <v>18</v>
      </c>
      <c r="C19" s="102"/>
      <c r="D19" s="102"/>
      <c r="E19" s="102"/>
      <c r="F19" s="23">
        <f aca="true" t="shared" si="2" ref="F19:T19">SUM(F8:F18)</f>
        <v>1134016819</v>
      </c>
      <c r="G19" s="24">
        <f t="shared" si="2"/>
        <v>453606728</v>
      </c>
      <c r="H19" s="25">
        <f t="shared" si="2"/>
        <v>680410091</v>
      </c>
      <c r="I19" s="68">
        <f t="shared" si="2"/>
        <v>155285731</v>
      </c>
      <c r="J19" s="24">
        <f t="shared" si="2"/>
        <v>62114292</v>
      </c>
      <c r="K19" s="26">
        <f t="shared" si="2"/>
        <v>93171439</v>
      </c>
      <c r="L19" s="27">
        <f t="shared" si="2"/>
        <v>8358525</v>
      </c>
      <c r="M19" s="24">
        <f t="shared" si="2"/>
        <v>3343410</v>
      </c>
      <c r="N19" s="26">
        <f t="shared" si="2"/>
        <v>5015115</v>
      </c>
      <c r="O19" s="27">
        <f t="shared" si="2"/>
        <v>8358525</v>
      </c>
      <c r="P19" s="24">
        <f t="shared" si="2"/>
        <v>3343410</v>
      </c>
      <c r="Q19" s="26">
        <f t="shared" si="2"/>
        <v>5015115</v>
      </c>
      <c r="R19" s="27">
        <f t="shared" si="2"/>
        <v>1306019600</v>
      </c>
      <c r="S19" s="24">
        <f t="shared" si="2"/>
        <v>522407840</v>
      </c>
      <c r="T19" s="26">
        <f t="shared" si="2"/>
        <v>783611760</v>
      </c>
    </row>
    <row r="20" spans="1:20" ht="15" customHeight="1">
      <c r="A20" s="105"/>
      <c r="B20" s="96" t="s">
        <v>19</v>
      </c>
      <c r="C20" s="96"/>
      <c r="D20" s="96"/>
      <c r="E20" s="97"/>
      <c r="F20" s="28">
        <f>ROUND(R20*0.8683,0)</f>
        <v>8683000</v>
      </c>
      <c r="G20" s="16">
        <f>F20*0.4</f>
        <v>3473200</v>
      </c>
      <c r="H20" s="17">
        <f>F20-G20</f>
        <v>5209800</v>
      </c>
      <c r="I20" s="69">
        <f>ROUND(R20*0.1189,0)</f>
        <v>1189000</v>
      </c>
      <c r="J20" s="16">
        <f>I20*0.4</f>
        <v>475600</v>
      </c>
      <c r="K20" s="18">
        <f>I20-J20</f>
        <v>713400</v>
      </c>
      <c r="L20" s="19">
        <f>ROUND(R20*0.0064,0)</f>
        <v>64000</v>
      </c>
      <c r="M20" s="16">
        <f>L20*0.4</f>
        <v>25600</v>
      </c>
      <c r="N20" s="18">
        <f>L20-M20</f>
        <v>38400</v>
      </c>
      <c r="O20" s="19">
        <f>ROUND(R20*0.0064,0)</f>
        <v>64000</v>
      </c>
      <c r="P20" s="16">
        <f>O20*0.4</f>
        <v>25600</v>
      </c>
      <c r="Q20" s="18">
        <f>O20-P20</f>
        <v>38400</v>
      </c>
      <c r="R20" s="29">
        <v>10000000</v>
      </c>
      <c r="S20" s="16">
        <f>ROUNDDOWN(R20*0.4,3)</f>
        <v>4000000</v>
      </c>
      <c r="T20" s="18">
        <f>R20-S20</f>
        <v>6000000</v>
      </c>
    </row>
    <row r="21" spans="1:20" ht="15" customHeight="1">
      <c r="A21" s="106"/>
      <c r="B21" s="103" t="s">
        <v>6</v>
      </c>
      <c r="C21" s="104"/>
      <c r="D21" s="104"/>
      <c r="E21" s="104"/>
      <c r="F21" s="71">
        <f>SUM(F19:F20)</f>
        <v>1142699819</v>
      </c>
      <c r="G21" s="31">
        <f>SUM(G19:G20)</f>
        <v>457079928</v>
      </c>
      <c r="H21" s="32">
        <f>SUM(H19:H20)</f>
        <v>685619891</v>
      </c>
      <c r="I21" s="70">
        <f>SUM(I19:I20)</f>
        <v>156474731</v>
      </c>
      <c r="J21" s="31">
        <f>SUM(J19:J20)</f>
        <v>62589892</v>
      </c>
      <c r="K21" s="33">
        <f aca="true" t="shared" si="3" ref="K21:T21">SUM(K19:K20)</f>
        <v>93884839</v>
      </c>
      <c r="L21" s="34">
        <f t="shared" si="3"/>
        <v>8422525</v>
      </c>
      <c r="M21" s="31">
        <f t="shared" si="3"/>
        <v>3369010</v>
      </c>
      <c r="N21" s="33">
        <f t="shared" si="3"/>
        <v>5053515</v>
      </c>
      <c r="O21" s="34">
        <f t="shared" si="3"/>
        <v>8422525</v>
      </c>
      <c r="P21" s="31">
        <f t="shared" si="3"/>
        <v>3369010</v>
      </c>
      <c r="Q21" s="33">
        <f t="shared" si="3"/>
        <v>5053515</v>
      </c>
      <c r="R21" s="34">
        <f t="shared" si="3"/>
        <v>1316019600</v>
      </c>
      <c r="S21" s="31">
        <f t="shared" si="3"/>
        <v>526407840</v>
      </c>
      <c r="T21" s="33">
        <f t="shared" si="3"/>
        <v>789611760</v>
      </c>
    </row>
    <row r="22" spans="1:20" ht="14.25" customHeight="1">
      <c r="A22" s="94" t="s">
        <v>42</v>
      </c>
      <c r="B22" s="96" t="s">
        <v>20</v>
      </c>
      <c r="C22" s="96"/>
      <c r="D22" s="96"/>
      <c r="E22" s="97"/>
      <c r="F22" s="10">
        <f>ROUND($R22*0.8683,0)</f>
        <v>12139181</v>
      </c>
      <c r="G22" s="16">
        <f>ROUND(F22*0.4,0)</f>
        <v>4855672</v>
      </c>
      <c r="H22" s="17">
        <f>F22-G22</f>
        <v>7283509</v>
      </c>
      <c r="I22" s="75">
        <f>ROUND($R22*0.1189,0)-1</f>
        <v>1662269</v>
      </c>
      <c r="J22" s="16">
        <f>ROUND(I22*0.4,0)</f>
        <v>664908</v>
      </c>
      <c r="K22" s="18">
        <f>I22-J22</f>
        <v>997361</v>
      </c>
      <c r="L22" s="14">
        <f>ROUND(R22*0.0064,0)</f>
        <v>89475</v>
      </c>
      <c r="M22" s="16">
        <f>ROUND(L22*0.4,0)</f>
        <v>35790</v>
      </c>
      <c r="N22" s="18">
        <f>L22-M22</f>
        <v>53685</v>
      </c>
      <c r="O22" s="19">
        <f>ROUND(R22*0.0064,0)</f>
        <v>89475</v>
      </c>
      <c r="P22" s="16">
        <f>ROUND(O22*0.4,0)</f>
        <v>35790</v>
      </c>
      <c r="Q22" s="18">
        <f>O22-P22</f>
        <v>53685</v>
      </c>
      <c r="R22" s="14">
        <v>13980400</v>
      </c>
      <c r="S22" s="16">
        <f>ROUNDDOWN(R22*0.4,3)</f>
        <v>5592160</v>
      </c>
      <c r="T22" s="18">
        <f>R22-S22</f>
        <v>8388240</v>
      </c>
    </row>
    <row r="23" spans="1:20" ht="15" customHeight="1">
      <c r="A23" s="94"/>
      <c r="B23" s="96" t="s">
        <v>21</v>
      </c>
      <c r="C23" s="96"/>
      <c r="D23" s="96"/>
      <c r="E23" s="97"/>
      <c r="F23" s="15"/>
      <c r="G23" s="16"/>
      <c r="H23" s="17"/>
      <c r="I23" s="69"/>
      <c r="J23" s="16"/>
      <c r="K23" s="18"/>
      <c r="L23" s="19"/>
      <c r="M23" s="16"/>
      <c r="N23" s="18"/>
      <c r="O23" s="19"/>
      <c r="P23" s="16"/>
      <c r="Q23" s="18"/>
      <c r="R23" s="19"/>
      <c r="S23" s="16"/>
      <c r="T23" s="18"/>
    </row>
    <row r="24" spans="1:20" ht="15" customHeight="1">
      <c r="A24" s="94"/>
      <c r="B24" s="96" t="s">
        <v>22</v>
      </c>
      <c r="C24" s="96"/>
      <c r="D24" s="96"/>
      <c r="E24" s="97"/>
      <c r="F24" s="15"/>
      <c r="G24" s="16"/>
      <c r="H24" s="17"/>
      <c r="I24" s="15"/>
      <c r="J24" s="16"/>
      <c r="K24" s="18"/>
      <c r="L24" s="19"/>
      <c r="M24" s="16"/>
      <c r="N24" s="18"/>
      <c r="O24" s="19"/>
      <c r="P24" s="16"/>
      <c r="Q24" s="18"/>
      <c r="R24" s="19"/>
      <c r="S24" s="16"/>
      <c r="T24" s="18"/>
    </row>
    <row r="25" spans="1:20" ht="15" customHeight="1">
      <c r="A25" s="94"/>
      <c r="B25" s="98" t="s">
        <v>23</v>
      </c>
      <c r="C25" s="99"/>
      <c r="D25" s="99"/>
      <c r="E25" s="100"/>
      <c r="F25" s="15"/>
      <c r="G25" s="16"/>
      <c r="H25" s="17"/>
      <c r="I25" s="15"/>
      <c r="J25" s="16"/>
      <c r="K25" s="18"/>
      <c r="L25" s="19"/>
      <c r="M25" s="16"/>
      <c r="N25" s="18"/>
      <c r="O25" s="19"/>
      <c r="P25" s="16"/>
      <c r="Q25" s="18"/>
      <c r="R25" s="19"/>
      <c r="S25" s="16"/>
      <c r="T25" s="18"/>
    </row>
    <row r="26" spans="1:20" ht="15" customHeight="1">
      <c r="A26" s="94"/>
      <c r="B26" s="98" t="s">
        <v>34</v>
      </c>
      <c r="C26" s="99"/>
      <c r="D26" s="99"/>
      <c r="E26" s="100"/>
      <c r="F26" s="15"/>
      <c r="G26" s="16"/>
      <c r="H26" s="17"/>
      <c r="I26" s="15"/>
      <c r="J26" s="16"/>
      <c r="K26" s="18"/>
      <c r="L26" s="19"/>
      <c r="M26" s="16"/>
      <c r="N26" s="18"/>
      <c r="O26" s="19"/>
      <c r="P26" s="16"/>
      <c r="Q26" s="18"/>
      <c r="R26" s="19"/>
      <c r="S26" s="16"/>
      <c r="T26" s="18"/>
    </row>
    <row r="27" spans="1:20" ht="15" customHeight="1">
      <c r="A27" s="94"/>
      <c r="B27" s="101" t="s">
        <v>18</v>
      </c>
      <c r="C27" s="102"/>
      <c r="D27" s="102"/>
      <c r="E27" s="102"/>
      <c r="F27" s="23">
        <f aca="true" t="shared" si="4" ref="F27:T27">SUM(F22:F26)</f>
        <v>12139181</v>
      </c>
      <c r="G27" s="24">
        <f t="shared" si="4"/>
        <v>4855672</v>
      </c>
      <c r="H27" s="25">
        <f t="shared" si="4"/>
        <v>7283509</v>
      </c>
      <c r="I27" s="23">
        <f t="shared" si="4"/>
        <v>1662269</v>
      </c>
      <c r="J27" s="24">
        <f t="shared" si="4"/>
        <v>664908</v>
      </c>
      <c r="K27" s="26">
        <f t="shared" si="4"/>
        <v>997361</v>
      </c>
      <c r="L27" s="27">
        <f t="shared" si="4"/>
        <v>89475</v>
      </c>
      <c r="M27" s="24">
        <f t="shared" si="4"/>
        <v>35790</v>
      </c>
      <c r="N27" s="26">
        <f t="shared" si="4"/>
        <v>53685</v>
      </c>
      <c r="O27" s="27">
        <f t="shared" si="4"/>
        <v>89475</v>
      </c>
      <c r="P27" s="24">
        <f t="shared" si="4"/>
        <v>35790</v>
      </c>
      <c r="Q27" s="26">
        <f t="shared" si="4"/>
        <v>53685</v>
      </c>
      <c r="R27" s="27">
        <f t="shared" si="4"/>
        <v>13980400</v>
      </c>
      <c r="S27" s="24">
        <f t="shared" si="4"/>
        <v>5592160</v>
      </c>
      <c r="T27" s="26">
        <f t="shared" si="4"/>
        <v>8388240</v>
      </c>
    </row>
    <row r="28" spans="1:20" ht="15" customHeight="1">
      <c r="A28" s="94"/>
      <c r="B28" s="96" t="s">
        <v>24</v>
      </c>
      <c r="C28" s="96"/>
      <c r="D28" s="96"/>
      <c r="E28" s="97"/>
      <c r="F28" s="28">
        <f>ROUND(R28*0.8683,0)</f>
        <v>17366000</v>
      </c>
      <c r="G28" s="16">
        <f>ROUND(F28*0.4,0)</f>
        <v>6946400</v>
      </c>
      <c r="H28" s="17">
        <f>F28-G28</f>
        <v>10419600</v>
      </c>
      <c r="I28" s="15">
        <f>ROUND(R28*0.1189,0)</f>
        <v>2378000</v>
      </c>
      <c r="J28" s="16">
        <f>ROUND(I28*0.4,0)</f>
        <v>951200</v>
      </c>
      <c r="K28" s="18">
        <f>I28-J28</f>
        <v>1426800</v>
      </c>
      <c r="L28" s="19">
        <f>ROUND(R28*0.0064,0)</f>
        <v>128000</v>
      </c>
      <c r="M28" s="16">
        <f>ROUND(L28*0.4,0)</f>
        <v>51200</v>
      </c>
      <c r="N28" s="18">
        <f>L28-M28</f>
        <v>76800</v>
      </c>
      <c r="O28" s="19">
        <f>ROUND(R28*0.0064,0)</f>
        <v>128000</v>
      </c>
      <c r="P28" s="16">
        <f>ROUND(O28*0.4,0)</f>
        <v>51200</v>
      </c>
      <c r="Q28" s="18">
        <f>O28-P28</f>
        <v>76800</v>
      </c>
      <c r="R28" s="29">
        <v>20000000</v>
      </c>
      <c r="S28" s="16">
        <f>ROUNDDOWN(R28*0.4,3)</f>
        <v>8000000</v>
      </c>
      <c r="T28" s="18">
        <f>R28-S28</f>
        <v>12000000</v>
      </c>
    </row>
    <row r="29" spans="1:20" ht="15" customHeight="1">
      <c r="A29" s="95"/>
      <c r="B29" s="103" t="s">
        <v>6</v>
      </c>
      <c r="C29" s="104"/>
      <c r="D29" s="104"/>
      <c r="E29" s="104"/>
      <c r="F29" s="30">
        <f aca="true" t="shared" si="5" ref="F29:T29">SUM(F27:F28)</f>
        <v>29505181</v>
      </c>
      <c r="G29" s="31">
        <f t="shared" si="5"/>
        <v>11802072</v>
      </c>
      <c r="H29" s="32">
        <f t="shared" si="5"/>
        <v>17703109</v>
      </c>
      <c r="I29" s="30">
        <f t="shared" si="5"/>
        <v>4040269</v>
      </c>
      <c r="J29" s="31">
        <f t="shared" si="5"/>
        <v>1616108</v>
      </c>
      <c r="K29" s="33">
        <f t="shared" si="5"/>
        <v>2424161</v>
      </c>
      <c r="L29" s="34">
        <f t="shared" si="5"/>
        <v>217475</v>
      </c>
      <c r="M29" s="31">
        <f t="shared" si="5"/>
        <v>86990</v>
      </c>
      <c r="N29" s="33">
        <f t="shared" si="5"/>
        <v>130485</v>
      </c>
      <c r="O29" s="34">
        <f t="shared" si="5"/>
        <v>217475</v>
      </c>
      <c r="P29" s="31">
        <f t="shared" si="5"/>
        <v>86990</v>
      </c>
      <c r="Q29" s="33">
        <f t="shared" si="5"/>
        <v>130485</v>
      </c>
      <c r="R29" s="34">
        <f t="shared" si="5"/>
        <v>33980400</v>
      </c>
      <c r="S29" s="31">
        <f t="shared" si="5"/>
        <v>13592160</v>
      </c>
      <c r="T29" s="33">
        <f t="shared" si="5"/>
        <v>20388240</v>
      </c>
    </row>
    <row r="30" spans="1:20" ht="15" customHeight="1">
      <c r="A30" s="82" t="s">
        <v>25</v>
      </c>
      <c r="B30" s="83"/>
      <c r="C30" s="83"/>
      <c r="D30" s="83"/>
      <c r="E30" s="84"/>
      <c r="F30" s="35">
        <f aca="true" t="shared" si="6" ref="F30:Q30">F19+F27</f>
        <v>1146156000</v>
      </c>
      <c r="G30" s="36">
        <f t="shared" si="6"/>
        <v>458462400</v>
      </c>
      <c r="H30" s="37">
        <f t="shared" si="6"/>
        <v>687693600</v>
      </c>
      <c r="I30" s="35">
        <f t="shared" si="6"/>
        <v>156948000</v>
      </c>
      <c r="J30" s="36">
        <f t="shared" si="6"/>
        <v>62779200</v>
      </c>
      <c r="K30" s="38">
        <f t="shared" si="6"/>
        <v>94168800</v>
      </c>
      <c r="L30" s="39">
        <f t="shared" si="6"/>
        <v>8448000</v>
      </c>
      <c r="M30" s="36">
        <f t="shared" si="6"/>
        <v>3379200</v>
      </c>
      <c r="N30" s="38">
        <f t="shared" si="6"/>
        <v>5068800</v>
      </c>
      <c r="O30" s="39">
        <f t="shared" si="6"/>
        <v>8448000</v>
      </c>
      <c r="P30" s="36">
        <f t="shared" si="6"/>
        <v>3379200</v>
      </c>
      <c r="Q30" s="38">
        <f t="shared" si="6"/>
        <v>5068800</v>
      </c>
      <c r="R30" s="39">
        <f>R19+R27</f>
        <v>1320000000</v>
      </c>
      <c r="S30" s="36">
        <f>S19+S27</f>
        <v>528000000</v>
      </c>
      <c r="T30" s="38">
        <f>T19+T27</f>
        <v>792000000</v>
      </c>
    </row>
    <row r="31" spans="1:20" ht="15" customHeight="1" thickBot="1">
      <c r="A31" s="85" t="s">
        <v>26</v>
      </c>
      <c r="B31" s="86"/>
      <c r="C31" s="86"/>
      <c r="D31" s="86"/>
      <c r="E31" s="87"/>
      <c r="F31" s="40">
        <f aca="true" t="shared" si="7" ref="F31:R31">F20+F28</f>
        <v>26049000</v>
      </c>
      <c r="G31" s="41">
        <f t="shared" si="7"/>
        <v>10419600</v>
      </c>
      <c r="H31" s="42">
        <f t="shared" si="7"/>
        <v>15629400</v>
      </c>
      <c r="I31" s="40">
        <f t="shared" si="7"/>
        <v>3567000</v>
      </c>
      <c r="J31" s="41">
        <f t="shared" si="7"/>
        <v>1426800</v>
      </c>
      <c r="K31" s="43">
        <f t="shared" si="7"/>
        <v>2140200</v>
      </c>
      <c r="L31" s="44">
        <f t="shared" si="7"/>
        <v>192000</v>
      </c>
      <c r="M31" s="41">
        <f t="shared" si="7"/>
        <v>76800</v>
      </c>
      <c r="N31" s="43">
        <f t="shared" si="7"/>
        <v>115200</v>
      </c>
      <c r="O31" s="44">
        <f t="shared" si="7"/>
        <v>192000</v>
      </c>
      <c r="P31" s="41">
        <f t="shared" si="7"/>
        <v>76800</v>
      </c>
      <c r="Q31" s="43">
        <f t="shared" si="7"/>
        <v>115200</v>
      </c>
      <c r="R31" s="44">
        <f t="shared" si="7"/>
        <v>30000000</v>
      </c>
      <c r="S31" s="41">
        <f>S20+S28</f>
        <v>12000000</v>
      </c>
      <c r="T31" s="43">
        <f>T20+T28</f>
        <v>18000000</v>
      </c>
    </row>
    <row r="32" spans="1:21" ht="15" customHeight="1" thickBot="1" thickTop="1">
      <c r="A32" s="88" t="s">
        <v>5</v>
      </c>
      <c r="B32" s="89"/>
      <c r="C32" s="89"/>
      <c r="D32" s="89"/>
      <c r="E32" s="89"/>
      <c r="F32" s="45">
        <f aca="true" t="shared" si="8" ref="F32:T32">SUM(F30:F31)</f>
        <v>1172205000</v>
      </c>
      <c r="G32" s="46">
        <f t="shared" si="8"/>
        <v>468882000</v>
      </c>
      <c r="H32" s="47">
        <f t="shared" si="8"/>
        <v>703323000</v>
      </c>
      <c r="I32" s="48">
        <f t="shared" si="8"/>
        <v>160515000</v>
      </c>
      <c r="J32" s="49">
        <f t="shared" si="8"/>
        <v>64206000</v>
      </c>
      <c r="K32" s="50">
        <f t="shared" si="8"/>
        <v>96309000</v>
      </c>
      <c r="L32" s="51">
        <f t="shared" si="8"/>
        <v>8640000</v>
      </c>
      <c r="M32" s="52">
        <f t="shared" si="8"/>
        <v>3456000</v>
      </c>
      <c r="N32" s="53">
        <f t="shared" si="8"/>
        <v>5184000</v>
      </c>
      <c r="O32" s="51">
        <f t="shared" si="8"/>
        <v>8640000</v>
      </c>
      <c r="P32" s="52">
        <f t="shared" si="8"/>
        <v>3456000</v>
      </c>
      <c r="Q32" s="53">
        <f t="shared" si="8"/>
        <v>5184000</v>
      </c>
      <c r="R32" s="51">
        <f t="shared" si="8"/>
        <v>1350000000</v>
      </c>
      <c r="S32" s="52">
        <f t="shared" si="8"/>
        <v>540000000</v>
      </c>
      <c r="T32" s="53">
        <f t="shared" si="8"/>
        <v>810000000</v>
      </c>
      <c r="U32" s="54"/>
    </row>
    <row r="33" ht="9" customHeight="1"/>
    <row r="34" spans="1:17" ht="13.5" customHeight="1">
      <c r="A34" s="1" t="s">
        <v>53</v>
      </c>
      <c r="K34" s="55"/>
      <c r="P34" s="56"/>
      <c r="Q34" s="57"/>
    </row>
    <row r="35" spans="1:17" ht="12">
      <c r="A35" s="1" t="s">
        <v>40</v>
      </c>
      <c r="P35" s="57"/>
      <c r="Q35" s="57"/>
    </row>
    <row r="36" ht="12">
      <c r="A36" s="1" t="s">
        <v>56</v>
      </c>
    </row>
    <row r="37" ht="12">
      <c r="A37" s="1" t="s">
        <v>57</v>
      </c>
    </row>
    <row r="38" ht="17.25" customHeight="1"/>
    <row r="39" ht="12">
      <c r="E39" s="58"/>
    </row>
    <row r="40" ht="0.75" customHeight="1"/>
    <row r="41" spans="3:14" ht="15.75" customHeight="1">
      <c r="C41" s="90" t="s">
        <v>2</v>
      </c>
      <c r="D41" s="90"/>
      <c r="E41" s="90"/>
      <c r="F41" s="60" t="s">
        <v>27</v>
      </c>
      <c r="G41" s="60" t="s">
        <v>4</v>
      </c>
      <c r="H41" s="60" t="s">
        <v>28</v>
      </c>
      <c r="I41" s="60" t="s">
        <v>29</v>
      </c>
      <c r="J41" s="59" t="s">
        <v>6</v>
      </c>
      <c r="K41" s="119" t="s">
        <v>47</v>
      </c>
      <c r="L41" s="120"/>
      <c r="M41" s="120"/>
      <c r="N41" s="1" t="s">
        <v>30</v>
      </c>
    </row>
    <row r="42" spans="3:14" ht="15.75" customHeight="1">
      <c r="C42" s="91" t="s">
        <v>31</v>
      </c>
      <c r="D42" s="91"/>
      <c r="E42" s="91"/>
      <c r="F42" s="62">
        <v>5171.74</v>
      </c>
      <c r="G42" s="63">
        <v>708.51</v>
      </c>
      <c r="H42" s="63">
        <v>38.07</v>
      </c>
      <c r="I42" s="63">
        <v>38.07</v>
      </c>
      <c r="J42" s="64">
        <f>SUM(F42:I42)</f>
        <v>5956.389999999999</v>
      </c>
      <c r="K42" s="121"/>
      <c r="L42" s="120"/>
      <c r="M42" s="120"/>
      <c r="N42" s="1" t="s">
        <v>32</v>
      </c>
    </row>
    <row r="43" spans="3:13" ht="15.75" customHeight="1">
      <c r="C43" s="91" t="s">
        <v>33</v>
      </c>
      <c r="D43" s="91"/>
      <c r="E43" s="91"/>
      <c r="F43" s="65">
        <f>F42/J42</f>
        <v>0.8682675244569278</v>
      </c>
      <c r="G43" s="65">
        <f>G42/J42</f>
        <v>0.11894956508892132</v>
      </c>
      <c r="H43" s="65">
        <f>H42/J42</f>
        <v>0.006391455227075461</v>
      </c>
      <c r="I43" s="65">
        <f>I42/J42</f>
        <v>0.006391455227075461</v>
      </c>
      <c r="J43" s="66">
        <f>SUM(F43:I43)</f>
        <v>1</v>
      </c>
      <c r="K43" s="121"/>
      <c r="L43" s="120"/>
      <c r="M43" s="120"/>
    </row>
  </sheetData>
  <sheetProtection/>
  <mergeCells count="40">
    <mergeCell ref="B19:E19"/>
    <mergeCell ref="B29:E29"/>
    <mergeCell ref="B26:E26"/>
    <mergeCell ref="B22:E22"/>
    <mergeCell ref="B21:E21"/>
    <mergeCell ref="C13:E13"/>
    <mergeCell ref="B15:E15"/>
    <mergeCell ref="B16:E16"/>
    <mergeCell ref="B18:E18"/>
    <mergeCell ref="B20:E20"/>
    <mergeCell ref="B7:E7"/>
    <mergeCell ref="A32:E32"/>
    <mergeCell ref="A22:A29"/>
    <mergeCell ref="B23:E23"/>
    <mergeCell ref="B24:E24"/>
    <mergeCell ref="B25:E25"/>
    <mergeCell ref="C8:E8"/>
    <mergeCell ref="B9:E9"/>
    <mergeCell ref="C10:E10"/>
    <mergeCell ref="C11:E11"/>
    <mergeCell ref="I4:K4"/>
    <mergeCell ref="L4:N4"/>
    <mergeCell ref="A4:A5"/>
    <mergeCell ref="B4:E5"/>
    <mergeCell ref="F4:H4"/>
    <mergeCell ref="C41:E41"/>
    <mergeCell ref="C12:E12"/>
    <mergeCell ref="B17:E17"/>
    <mergeCell ref="A6:A21"/>
    <mergeCell ref="B6:E6"/>
    <mergeCell ref="K41:M43"/>
    <mergeCell ref="C42:E42"/>
    <mergeCell ref="C43:E43"/>
    <mergeCell ref="B1:T1"/>
    <mergeCell ref="B27:E27"/>
    <mergeCell ref="B28:E28"/>
    <mergeCell ref="A30:E30"/>
    <mergeCell ref="A31:E31"/>
    <mergeCell ref="O4:Q4"/>
    <mergeCell ref="R4:T4"/>
  </mergeCells>
  <printOptions horizontalCentered="1" verticalCentered="1"/>
  <pageMargins left="0" right="0" top="0.5905511811023623" bottom="0.1968503937007874" header="0.5905511811023623" footer="0.2362204724409449"/>
  <pageSetup horizontalDpi="600" verticalDpi="600" orientation="landscape" paperSize="9" scale="80" r:id="rId2"/>
  <headerFooter alignWithMargins="0">
    <oddHeader>&amp;R&amp;"ＭＳ ゴシック,標準"&amp;12（様式１５－２）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2016-07-22T02:17:25Z</cp:lastPrinted>
  <dcterms:created xsi:type="dcterms:W3CDTF">2013-08-14T07:39:47Z</dcterms:created>
  <dcterms:modified xsi:type="dcterms:W3CDTF">2016-07-22T02:23:41Z</dcterms:modified>
  <cp:category/>
  <cp:version/>
  <cp:contentType/>
  <cp:contentStatus/>
</cp:coreProperties>
</file>